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torio\UNIDAD DE PLANEACION\PLAN INDICATIVO 2020 - 2023 X Vigencias\"/>
    </mc:Choice>
  </mc:AlternateContent>
  <xr:revisionPtr revIDLastSave="0" documentId="13_ncr:1_{C666C3EE-70E0-4407-BC5A-61C0CAFEBD3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4.1 Infraestructura Competitiva" sheetId="1" r:id="rId1"/>
    <sheet name="4.2 Tecnologías inf y las com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1" i="1" l="1"/>
  <c r="C50" i="1"/>
  <c r="C49" i="1"/>
  <c r="BU34" i="2" l="1"/>
  <c r="BT34" i="2"/>
  <c r="BS34" i="2"/>
  <c r="BR34" i="2"/>
  <c r="BR35" i="2" s="1"/>
  <c r="BQ34" i="2"/>
  <c r="BP34" i="2"/>
  <c r="BP35" i="2" s="1"/>
  <c r="BO34" i="2"/>
  <c r="BN34" i="2"/>
  <c r="BN35" i="2" s="1"/>
  <c r="BM34" i="2"/>
  <c r="BL34" i="2"/>
  <c r="BL35" i="2" s="1"/>
  <c r="BJ34" i="2"/>
  <c r="BJ35" i="2" s="1"/>
  <c r="BI34" i="2"/>
  <c r="BH34" i="2"/>
  <c r="BH35" i="2" s="1"/>
  <c r="BG34" i="2"/>
  <c r="BF34" i="2"/>
  <c r="BF35" i="2" s="1"/>
  <c r="BE34" i="2"/>
  <c r="BD34" i="2"/>
  <c r="BD35" i="2" s="1"/>
  <c r="BC34" i="2"/>
  <c r="BB34" i="2"/>
  <c r="BA34" i="2"/>
  <c r="BA35" i="2" s="1"/>
  <c r="AZ34" i="2"/>
  <c r="AZ35" i="2" s="1"/>
  <c r="AY34" i="2"/>
  <c r="AY35" i="2" s="1"/>
  <c r="AX34" i="2"/>
  <c r="AX35" i="2" s="1"/>
  <c r="AW34" i="2"/>
  <c r="AW35" i="2" s="1"/>
  <c r="AV34" i="2"/>
  <c r="AV35" i="2" s="1"/>
  <c r="AU34" i="2"/>
  <c r="AU35" i="2" s="1"/>
  <c r="AT34" i="2"/>
  <c r="AT35" i="2" s="1"/>
  <c r="AR34" i="2"/>
  <c r="AR35" i="2" s="1"/>
  <c r="AQ34" i="2"/>
  <c r="AP34" i="2"/>
  <c r="AP35" i="2" s="1"/>
  <c r="AO34" i="2"/>
  <c r="AN34" i="2"/>
  <c r="AN35" i="2" s="1"/>
  <c r="AM34" i="2"/>
  <c r="AL34" i="2"/>
  <c r="AL35" i="2" s="1"/>
  <c r="BT33" i="2"/>
  <c r="BK33" i="2"/>
  <c r="BB33" i="2"/>
  <c r="AS33" i="2"/>
  <c r="AK33" i="2"/>
  <c r="AJ33" i="2"/>
  <c r="AI33" i="2"/>
  <c r="AH33" i="2"/>
  <c r="AG33" i="2"/>
  <c r="AF33" i="2"/>
  <c r="AE33" i="2"/>
  <c r="AD33" i="2"/>
  <c r="BT32" i="2"/>
  <c r="BK32" i="2"/>
  <c r="BB32" i="2"/>
  <c r="AS32" i="2"/>
  <c r="AK32" i="2"/>
  <c r="AJ32" i="2"/>
  <c r="AI32" i="2"/>
  <c r="AH32" i="2"/>
  <c r="AG32" i="2"/>
  <c r="AF32" i="2"/>
  <c r="AE32" i="2"/>
  <c r="AD32" i="2"/>
  <c r="BT31" i="2"/>
  <c r="BK31" i="2"/>
  <c r="BB31" i="2"/>
  <c r="AS31" i="2"/>
  <c r="AK31" i="2"/>
  <c r="AJ31" i="2"/>
  <c r="AI31" i="2"/>
  <c r="AH31" i="2"/>
  <c r="AG31" i="2"/>
  <c r="AF31" i="2"/>
  <c r="AE31" i="2"/>
  <c r="AD31" i="2"/>
  <c r="BT30" i="2"/>
  <c r="BK30" i="2"/>
  <c r="BB30" i="2"/>
  <c r="AS30" i="2"/>
  <c r="AK30" i="2"/>
  <c r="AJ30" i="2"/>
  <c r="AI30" i="2"/>
  <c r="AH30" i="2"/>
  <c r="AG30" i="2"/>
  <c r="AF30" i="2"/>
  <c r="AE30" i="2"/>
  <c r="AD30" i="2"/>
  <c r="BT29" i="2"/>
  <c r="BK29" i="2"/>
  <c r="BB29" i="2"/>
  <c r="AS29" i="2"/>
  <c r="AK29" i="2"/>
  <c r="AJ29" i="2"/>
  <c r="AI29" i="2"/>
  <c r="AH29" i="2"/>
  <c r="AG29" i="2"/>
  <c r="AF29" i="2"/>
  <c r="AE29" i="2"/>
  <c r="AD29" i="2"/>
  <c r="BT28" i="2"/>
  <c r="BK28" i="2"/>
  <c r="BK34" i="2" s="1"/>
  <c r="BB28" i="2"/>
  <c r="AS28" i="2"/>
  <c r="AS34" i="2" s="1"/>
  <c r="AK28" i="2"/>
  <c r="AK34" i="2" s="1"/>
  <c r="AJ28" i="2"/>
  <c r="AJ34" i="2" s="1"/>
  <c r="AI28" i="2"/>
  <c r="AI34" i="2" s="1"/>
  <c r="AH28" i="2"/>
  <c r="AH34" i="2" s="1"/>
  <c r="AG28" i="2"/>
  <c r="AG34" i="2" s="1"/>
  <c r="AF28" i="2"/>
  <c r="AF34" i="2" s="1"/>
  <c r="AE28" i="2"/>
  <c r="AE34" i="2" s="1"/>
  <c r="AD28" i="2"/>
  <c r="AD34" i="2" s="1"/>
  <c r="BU27" i="2"/>
  <c r="BT27" i="2"/>
  <c r="BS27" i="2"/>
  <c r="BR27" i="2"/>
  <c r="BQ27" i="2"/>
  <c r="BP27" i="2"/>
  <c r="BO27" i="2"/>
  <c r="BN27" i="2"/>
  <c r="BM27" i="2"/>
  <c r="BL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R27" i="2"/>
  <c r="AQ27" i="2"/>
  <c r="AP27" i="2"/>
  <c r="AO27" i="2"/>
  <c r="AN27" i="2"/>
  <c r="AM27" i="2"/>
  <c r="AL27" i="2"/>
  <c r="BT26" i="2"/>
  <c r="BK26" i="2"/>
  <c r="BB26" i="2"/>
  <c r="AS26" i="2"/>
  <c r="AK26" i="2"/>
  <c r="AJ26" i="2"/>
  <c r="AI26" i="2"/>
  <c r="AH26" i="2"/>
  <c r="AG26" i="2"/>
  <c r="AF26" i="2"/>
  <c r="AE26" i="2"/>
  <c r="AD26" i="2"/>
  <c r="BT25" i="2"/>
  <c r="BK25" i="2"/>
  <c r="BB25" i="2"/>
  <c r="AS25" i="2"/>
  <c r="AK25" i="2"/>
  <c r="AJ25" i="2"/>
  <c r="AI25" i="2"/>
  <c r="AH25" i="2"/>
  <c r="AG25" i="2"/>
  <c r="AF25" i="2"/>
  <c r="AE25" i="2"/>
  <c r="AD25" i="2"/>
  <c r="BT24" i="2"/>
  <c r="BK24" i="2"/>
  <c r="BB24" i="2"/>
  <c r="AS24" i="2"/>
  <c r="AK24" i="2"/>
  <c r="AJ24" i="2"/>
  <c r="AI24" i="2"/>
  <c r="AH24" i="2"/>
  <c r="AG24" i="2"/>
  <c r="AF24" i="2"/>
  <c r="AE24" i="2"/>
  <c r="AD24" i="2"/>
  <c r="BT23" i="2"/>
  <c r="BK23" i="2"/>
  <c r="BB23" i="2"/>
  <c r="AS23" i="2"/>
  <c r="AK23" i="2"/>
  <c r="AJ23" i="2"/>
  <c r="AI23" i="2"/>
  <c r="AH23" i="2"/>
  <c r="AG23" i="2"/>
  <c r="AF23" i="2"/>
  <c r="AE23" i="2"/>
  <c r="AD23" i="2"/>
  <c r="BT22" i="2"/>
  <c r="BK22" i="2"/>
  <c r="BK27" i="2" s="1"/>
  <c r="BB22" i="2"/>
  <c r="AS22" i="2"/>
  <c r="AS27" i="2" s="1"/>
  <c r="AK22" i="2"/>
  <c r="AK27" i="2" s="1"/>
  <c r="AJ22" i="2"/>
  <c r="AJ27" i="2" s="1"/>
  <c r="AI22" i="2"/>
  <c r="AI27" i="2" s="1"/>
  <c r="AH22" i="2"/>
  <c r="AH27" i="2" s="1"/>
  <c r="AG22" i="2"/>
  <c r="AG27" i="2" s="1"/>
  <c r="AF22" i="2"/>
  <c r="AF27" i="2" s="1"/>
  <c r="AE22" i="2"/>
  <c r="AE27" i="2" s="1"/>
  <c r="AD22" i="2"/>
  <c r="AD27" i="2" s="1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BT20" i="2"/>
  <c r="BK20" i="2"/>
  <c r="BB20" i="2"/>
  <c r="AS20" i="2"/>
  <c r="AK20" i="2"/>
  <c r="AJ20" i="2"/>
  <c r="AI20" i="2"/>
  <c r="AH20" i="2"/>
  <c r="AG20" i="2"/>
  <c r="AF20" i="2"/>
  <c r="AE20" i="2"/>
  <c r="AD20" i="2" s="1"/>
  <c r="BT19" i="2"/>
  <c r="BK19" i="2"/>
  <c r="BB19" i="2"/>
  <c r="AD19" i="2" s="1"/>
  <c r="AS19" i="2"/>
  <c r="AK19" i="2"/>
  <c r="AJ19" i="2"/>
  <c r="AI19" i="2"/>
  <c r="AH19" i="2"/>
  <c r="AG19" i="2"/>
  <c r="AF19" i="2"/>
  <c r="AE19" i="2"/>
  <c r="BT18" i="2"/>
  <c r="BT21" i="2" s="1"/>
  <c r="BK18" i="2"/>
  <c r="BB18" i="2"/>
  <c r="BB21" i="2" s="1"/>
  <c r="AS18" i="2"/>
  <c r="AK18" i="2"/>
  <c r="AK21" i="2" s="1"/>
  <c r="AJ18" i="2"/>
  <c r="AJ21" i="2" s="1"/>
  <c r="AI18" i="2"/>
  <c r="AI21" i="2" s="1"/>
  <c r="AH18" i="2"/>
  <c r="AH21" i="2" s="1"/>
  <c r="AG18" i="2"/>
  <c r="AG21" i="2" s="1"/>
  <c r="AF18" i="2"/>
  <c r="AF21" i="2" s="1"/>
  <c r="AE18" i="2"/>
  <c r="AD18" i="2" s="1"/>
  <c r="AD21" i="2" s="1"/>
  <c r="BU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BT16" i="2"/>
  <c r="BK16" i="2"/>
  <c r="BB16" i="2"/>
  <c r="AD16" i="2" s="1"/>
  <c r="AS16" i="2"/>
  <c r="AK16" i="2"/>
  <c r="AJ16" i="2"/>
  <c r="AI16" i="2"/>
  <c r="AH16" i="2"/>
  <c r="AG16" i="2"/>
  <c r="AF16" i="2"/>
  <c r="AE16" i="2"/>
  <c r="BT15" i="2"/>
  <c r="BK15" i="2"/>
  <c r="BB15" i="2"/>
  <c r="AS15" i="2"/>
  <c r="AK15" i="2"/>
  <c r="AJ15" i="2"/>
  <c r="AI15" i="2"/>
  <c r="AH15" i="2"/>
  <c r="AG15" i="2"/>
  <c r="AF15" i="2"/>
  <c r="AE15" i="2"/>
  <c r="AD15" i="2" s="1"/>
  <c r="BT14" i="2"/>
  <c r="BK14" i="2"/>
  <c r="BB14" i="2"/>
  <c r="AD14" i="2" s="1"/>
  <c r="AS14" i="2"/>
  <c r="AK14" i="2"/>
  <c r="AJ14" i="2"/>
  <c r="AI14" i="2"/>
  <c r="AH14" i="2"/>
  <c r="AG14" i="2"/>
  <c r="AF14" i="2"/>
  <c r="AE14" i="2"/>
  <c r="BT13" i="2"/>
  <c r="BT17" i="2" s="1"/>
  <c r="BK13" i="2"/>
  <c r="BB13" i="2"/>
  <c r="BB17" i="2" s="1"/>
  <c r="AS13" i="2"/>
  <c r="AK13" i="2"/>
  <c r="AK17" i="2" s="1"/>
  <c r="AJ13" i="2"/>
  <c r="AJ17" i="2" s="1"/>
  <c r="AI13" i="2"/>
  <c r="AI17" i="2" s="1"/>
  <c r="AH13" i="2"/>
  <c r="AH17" i="2" s="1"/>
  <c r="AG13" i="2"/>
  <c r="AG17" i="2" s="1"/>
  <c r="AF13" i="2"/>
  <c r="AF17" i="2" s="1"/>
  <c r="AE13" i="2"/>
  <c r="AD13" i="2" s="1"/>
  <c r="AD17" i="2" s="1"/>
  <c r="AE17" i="2" l="1"/>
  <c r="AD35" i="2"/>
  <c r="AF35" i="2"/>
  <c r="AH35" i="2"/>
  <c r="AJ35" i="2"/>
  <c r="AS35" i="2"/>
  <c r="BK35" i="2"/>
  <c r="BC35" i="2"/>
  <c r="BE35" i="2"/>
  <c r="BG35" i="2"/>
  <c r="BI35" i="2"/>
  <c r="BT35" i="2"/>
  <c r="AE21" i="2"/>
  <c r="AE35" i="2"/>
  <c r="AG35" i="2"/>
  <c r="AI35" i="2"/>
  <c r="AK35" i="2"/>
  <c r="AM35" i="2"/>
  <c r="AO35" i="2"/>
  <c r="AQ35" i="2"/>
  <c r="BB35" i="2"/>
  <c r="BM35" i="2"/>
  <c r="BO35" i="2"/>
  <c r="BQ35" i="2"/>
  <c r="BS35" i="2"/>
  <c r="BU35" i="2"/>
  <c r="AE39" i="1" l="1"/>
  <c r="AF39" i="1"/>
  <c r="AG39" i="1"/>
  <c r="AH39" i="1"/>
  <c r="AI39" i="1"/>
  <c r="AJ39" i="1"/>
  <c r="AK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AD39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AD38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AD34" i="1"/>
  <c r="AE30" i="1"/>
  <c r="AF30" i="1"/>
  <c r="AG30" i="1"/>
  <c r="AH30" i="1"/>
  <c r="AI30" i="1"/>
  <c r="AJ30" i="1"/>
  <c r="AK30" i="1"/>
  <c r="AL30" i="1"/>
  <c r="AL39" i="1" s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AD30" i="1"/>
  <c r="BT37" i="1"/>
  <c r="BK37" i="1"/>
  <c r="BB37" i="1"/>
  <c r="AS37" i="1"/>
  <c r="AK37" i="1"/>
  <c r="AJ37" i="1"/>
  <c r="AI37" i="1"/>
  <c r="AH37" i="1"/>
  <c r="AG37" i="1"/>
  <c r="AF37" i="1"/>
  <c r="AE37" i="1"/>
  <c r="BT36" i="1"/>
  <c r="BK36" i="1"/>
  <c r="BB36" i="1"/>
  <c r="AS36" i="1"/>
  <c r="AK36" i="1"/>
  <c r="AJ36" i="1"/>
  <c r="AI36" i="1"/>
  <c r="AH36" i="1"/>
  <c r="AG36" i="1"/>
  <c r="AF36" i="1"/>
  <c r="AE36" i="1"/>
  <c r="AD36" i="1" s="1"/>
  <c r="BT35" i="1"/>
  <c r="BK35" i="1"/>
  <c r="BB35" i="1"/>
  <c r="AS35" i="1"/>
  <c r="AK35" i="1"/>
  <c r="AJ35" i="1"/>
  <c r="AI35" i="1"/>
  <c r="AH35" i="1"/>
  <c r="AG35" i="1"/>
  <c r="AF35" i="1"/>
  <c r="AE35" i="1"/>
  <c r="BT33" i="1"/>
  <c r="BK33" i="1"/>
  <c r="BB33" i="1"/>
  <c r="AS33" i="1"/>
  <c r="AK33" i="1"/>
  <c r="AJ33" i="1"/>
  <c r="AI33" i="1"/>
  <c r="AH33" i="1"/>
  <c r="AG33" i="1"/>
  <c r="AF33" i="1"/>
  <c r="AE33" i="1"/>
  <c r="AD33" i="1" s="1"/>
  <c r="BT32" i="1"/>
  <c r="BK32" i="1"/>
  <c r="BB32" i="1"/>
  <c r="AS32" i="1"/>
  <c r="AK32" i="1"/>
  <c r="AJ32" i="1"/>
  <c r="AI32" i="1"/>
  <c r="AH32" i="1"/>
  <c r="AG32" i="1"/>
  <c r="AF32" i="1"/>
  <c r="AE32" i="1"/>
  <c r="BT31" i="1"/>
  <c r="BK31" i="1"/>
  <c r="BB31" i="1"/>
  <c r="AS31" i="1"/>
  <c r="AK31" i="1"/>
  <c r="AJ31" i="1"/>
  <c r="AI31" i="1"/>
  <c r="AH31" i="1"/>
  <c r="AG31" i="1"/>
  <c r="AF31" i="1"/>
  <c r="AE31" i="1"/>
  <c r="AD31" i="1" s="1"/>
  <c r="BT29" i="1"/>
  <c r="BK29" i="1"/>
  <c r="BB29" i="1"/>
  <c r="AS29" i="1"/>
  <c r="AK29" i="1"/>
  <c r="AJ29" i="1"/>
  <c r="AI29" i="1"/>
  <c r="AH29" i="1"/>
  <c r="AG29" i="1"/>
  <c r="AF29" i="1"/>
  <c r="AE29" i="1"/>
  <c r="BT28" i="1"/>
  <c r="BK28" i="1"/>
  <c r="BB28" i="1"/>
  <c r="AS28" i="1"/>
  <c r="AK28" i="1"/>
  <c r="AJ28" i="1"/>
  <c r="AI28" i="1"/>
  <c r="AH28" i="1"/>
  <c r="AG28" i="1"/>
  <c r="AF28" i="1"/>
  <c r="AE28" i="1"/>
  <c r="AD28" i="1" s="1"/>
  <c r="BT27" i="1"/>
  <c r="BK27" i="1"/>
  <c r="AV27" i="1"/>
  <c r="BB27" i="1" s="1"/>
  <c r="AM27" i="1"/>
  <c r="AS27" i="1" s="1"/>
  <c r="AK27" i="1"/>
  <c r="AJ27" i="1"/>
  <c r="AI27" i="1"/>
  <c r="AH27" i="1"/>
  <c r="AG27" i="1"/>
  <c r="AF27" i="1"/>
  <c r="BT26" i="1"/>
  <c r="BK26" i="1"/>
  <c r="BB26" i="1"/>
  <c r="AV26" i="1"/>
  <c r="AS26" i="1"/>
  <c r="AM26" i="1"/>
  <c r="AK26" i="1"/>
  <c r="AJ26" i="1"/>
  <c r="AI26" i="1"/>
  <c r="AH26" i="1"/>
  <c r="AG26" i="1"/>
  <c r="AF26" i="1"/>
  <c r="AE26" i="1"/>
  <c r="AD26" i="1" s="1"/>
  <c r="BT25" i="1"/>
  <c r="BK25" i="1"/>
  <c r="BB25" i="1"/>
  <c r="AS25" i="1"/>
  <c r="AK25" i="1"/>
  <c r="AJ25" i="1"/>
  <c r="AI25" i="1"/>
  <c r="AH25" i="1"/>
  <c r="AG25" i="1"/>
  <c r="AF25" i="1"/>
  <c r="AE25" i="1"/>
  <c r="BT24" i="1"/>
  <c r="BK24" i="1"/>
  <c r="BB24" i="1"/>
  <c r="AS24" i="1"/>
  <c r="AK24" i="1"/>
  <c r="AJ24" i="1"/>
  <c r="AI24" i="1"/>
  <c r="AH24" i="1"/>
  <c r="AG24" i="1"/>
  <c r="AF24" i="1"/>
  <c r="AE24" i="1"/>
  <c r="AD24" i="1" s="1"/>
  <c r="BN23" i="1"/>
  <c r="BT23" i="1" s="1"/>
  <c r="BE23" i="1"/>
  <c r="BK23" i="1" s="1"/>
  <c r="AV23" i="1"/>
  <c r="BB23" i="1" s="1"/>
  <c r="AM23" i="1"/>
  <c r="AS23" i="1" s="1"/>
  <c r="AK23" i="1"/>
  <c r="AJ23" i="1"/>
  <c r="AI23" i="1"/>
  <c r="AH23" i="1"/>
  <c r="AG23" i="1"/>
  <c r="AF23" i="1"/>
  <c r="BT22" i="1"/>
  <c r="BN22" i="1"/>
  <c r="BK22" i="1"/>
  <c r="BE22" i="1"/>
  <c r="BB22" i="1"/>
  <c r="AV22" i="1"/>
  <c r="AS22" i="1"/>
  <c r="AM22" i="1"/>
  <c r="AK22" i="1"/>
  <c r="AJ22" i="1"/>
  <c r="AI22" i="1"/>
  <c r="AH22" i="1"/>
  <c r="AG22" i="1"/>
  <c r="AF22" i="1"/>
  <c r="AE22" i="1"/>
  <c r="AD22" i="1" s="1"/>
  <c r="BN21" i="1"/>
  <c r="BT21" i="1" s="1"/>
  <c r="BE21" i="1"/>
  <c r="BK21" i="1" s="1"/>
  <c r="AV21" i="1"/>
  <c r="BB21" i="1" s="1"/>
  <c r="AM21" i="1"/>
  <c r="AS21" i="1" s="1"/>
  <c r="AK21" i="1"/>
  <c r="AJ21" i="1"/>
  <c r="AI21" i="1"/>
  <c r="AH21" i="1"/>
  <c r="AG21" i="1"/>
  <c r="AF21" i="1"/>
  <c r="BT20" i="1"/>
  <c r="BN20" i="1"/>
  <c r="BK20" i="1"/>
  <c r="BE20" i="1"/>
  <c r="BB20" i="1"/>
  <c r="AV20" i="1"/>
  <c r="AS20" i="1"/>
  <c r="AM20" i="1"/>
  <c r="AK20" i="1"/>
  <c r="AJ20" i="1"/>
  <c r="AI20" i="1"/>
  <c r="AH20" i="1"/>
  <c r="AG20" i="1"/>
  <c r="AF20" i="1"/>
  <c r="AE20" i="1"/>
  <c r="AD20" i="1" s="1"/>
  <c r="BN19" i="1"/>
  <c r="BT19" i="1" s="1"/>
  <c r="BE19" i="1"/>
  <c r="BK19" i="1" s="1"/>
  <c r="AV19" i="1"/>
  <c r="BB19" i="1" s="1"/>
  <c r="AM19" i="1"/>
  <c r="AS19" i="1" s="1"/>
  <c r="AK19" i="1"/>
  <c r="AJ19" i="1"/>
  <c r="AI19" i="1"/>
  <c r="AH19" i="1"/>
  <c r="AG19" i="1"/>
  <c r="AF19" i="1"/>
  <c r="BT18" i="1"/>
  <c r="BN18" i="1"/>
  <c r="BK18" i="1"/>
  <c r="BE18" i="1"/>
  <c r="BB18" i="1"/>
  <c r="AV18" i="1"/>
  <c r="AS18" i="1"/>
  <c r="AM18" i="1"/>
  <c r="AK18" i="1"/>
  <c r="AJ18" i="1"/>
  <c r="AI18" i="1"/>
  <c r="AH18" i="1"/>
  <c r="AG18" i="1"/>
  <c r="AF18" i="1"/>
  <c r="AE18" i="1"/>
  <c r="AD18" i="1" s="1"/>
  <c r="BN17" i="1"/>
  <c r="BT17" i="1" s="1"/>
  <c r="BE17" i="1"/>
  <c r="BK17" i="1" s="1"/>
  <c r="AV17" i="1"/>
  <c r="BB17" i="1" s="1"/>
  <c r="AM17" i="1"/>
  <c r="AS17" i="1" s="1"/>
  <c r="AK17" i="1"/>
  <c r="AJ17" i="1"/>
  <c r="AI17" i="1"/>
  <c r="AH17" i="1"/>
  <c r="AG17" i="1"/>
  <c r="AF17" i="1"/>
  <c r="BT16" i="1"/>
  <c r="BN16" i="1"/>
  <c r="BK16" i="1"/>
  <c r="BE16" i="1"/>
  <c r="BB16" i="1"/>
  <c r="AV16" i="1"/>
  <c r="AS16" i="1"/>
  <c r="AM16" i="1"/>
  <c r="AK16" i="1"/>
  <c r="AJ16" i="1"/>
  <c r="AI16" i="1"/>
  <c r="AH16" i="1"/>
  <c r="AG16" i="1"/>
  <c r="AF16" i="1"/>
  <c r="AE16" i="1"/>
  <c r="AD16" i="1" s="1"/>
  <c r="BN15" i="1"/>
  <c r="BT15" i="1" s="1"/>
  <c r="BE15" i="1"/>
  <c r="BK15" i="1" s="1"/>
  <c r="AV15" i="1"/>
  <c r="BB15" i="1" s="1"/>
  <c r="AM15" i="1"/>
  <c r="AS15" i="1" s="1"/>
  <c r="AK15" i="1"/>
  <c r="AI15" i="1"/>
  <c r="AG15" i="1"/>
  <c r="AF15" i="1"/>
  <c r="BT14" i="1"/>
  <c r="BN14" i="1"/>
  <c r="BK14" i="1"/>
  <c r="BE14" i="1"/>
  <c r="BB14" i="1"/>
  <c r="AV14" i="1"/>
  <c r="AS14" i="1"/>
  <c r="AM14" i="1"/>
  <c r="AK14" i="1"/>
  <c r="AJ14" i="1"/>
  <c r="AI14" i="1"/>
  <c r="AH14" i="1"/>
  <c r="AG14" i="1"/>
  <c r="AF14" i="1"/>
  <c r="AE14" i="1"/>
  <c r="AD14" i="1" s="1"/>
  <c r="BN13" i="1"/>
  <c r="BT13" i="1" s="1"/>
  <c r="BE13" i="1"/>
  <c r="BK13" i="1" s="1"/>
  <c r="AV13" i="1"/>
  <c r="BB13" i="1" s="1"/>
  <c r="AM13" i="1"/>
  <c r="AS13" i="1" s="1"/>
  <c r="AK13" i="1"/>
  <c r="AJ13" i="1"/>
  <c r="AI13" i="1"/>
  <c r="AH13" i="1"/>
  <c r="AG13" i="1"/>
  <c r="AF13" i="1"/>
  <c r="AE13" i="1" l="1"/>
  <c r="AD13" i="1" s="1"/>
  <c r="AE15" i="1"/>
  <c r="AD15" i="1" s="1"/>
  <c r="AE17" i="1"/>
  <c r="AD17" i="1" s="1"/>
  <c r="AE19" i="1"/>
  <c r="AD19" i="1" s="1"/>
  <c r="AE21" i="1"/>
  <c r="AD21" i="1" s="1"/>
  <c r="AE23" i="1"/>
  <c r="AD23" i="1" s="1"/>
  <c r="AD25" i="1"/>
  <c r="AE27" i="1"/>
  <c r="AD27" i="1" s="1"/>
  <c r="AD29" i="1"/>
  <c r="AD32" i="1"/>
  <c r="AD35" i="1"/>
  <c r="A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6" authorId="0" shapeId="0" xr:uid="{F0EBE63A-B087-404D-A509-FD15701BE922}">
      <text>
        <r>
          <rPr>
            <sz val="11"/>
            <color theme="1"/>
            <rFont val="Arial"/>
            <family val="2"/>
          </rPr>
          <t>======
ID#AAAAG1RDw2Y
Usuario    (2020-08-20 14:04:08)
El código debe ser 2302, de acuerdo a los códigos de producto y de indicador</t>
        </r>
      </text>
    </comment>
    <comment ref="M23" authorId="0" shapeId="0" xr:uid="{504F9DB1-ECC7-47A7-A166-640A27A34312}">
      <text>
        <r>
          <rPr>
            <sz val="11"/>
            <color theme="1"/>
            <rFont val="Arial"/>
            <family val="2"/>
          </rPr>
          <t>======
ID#AAAAG1RDw2U
Usuario    (2020-08-20 14:04:08)
El código debe ser 2301 de acuerdo a los códigos de producto y de indicador</t>
        </r>
      </text>
    </comment>
    <comment ref="M24" authorId="0" shapeId="0" xr:uid="{1397A071-72C5-4F7E-86AF-8E6F4E042707}">
      <text>
        <r>
          <rPr>
            <sz val="11"/>
            <color theme="1"/>
            <rFont val="Arial"/>
            <family val="2"/>
          </rPr>
          <t>======
ID#AAAAG1RDw2g
Usuario    (2020-08-20 14:04:08)
El código debe ser 2301 de acuerdo a los códigos de producto y de indicador</t>
        </r>
      </text>
    </comment>
    <comment ref="M26" authorId="0" shapeId="0" xr:uid="{C252709A-0241-4450-9BA4-88C4F5D6A94B}">
      <text>
        <r>
          <rPr>
            <sz val="11"/>
            <color theme="1"/>
            <rFont val="Arial"/>
            <family val="2"/>
          </rPr>
          <t>======
ID#AAAAG1RDw2c
Usuario    (2020-08-20 14:04:08)
El código debe ser 2301 de acuerdo a los códigos de producto y de indicador</t>
        </r>
      </text>
    </comment>
  </commentList>
</comments>
</file>

<file path=xl/sharedStrings.xml><?xml version="1.0" encoding="utf-8"?>
<sst xmlns="http://schemas.openxmlformats.org/spreadsheetml/2006/main" count="622" uniqueCount="295">
  <si>
    <t>PROGRAMA</t>
  </si>
  <si>
    <t>OBJETIVO</t>
  </si>
  <si>
    <t>METAS DE PRODUCTO</t>
  </si>
  <si>
    <t>RESPONSABLE</t>
  </si>
  <si>
    <t>ODS AL QUE APUNTA LA META</t>
  </si>
  <si>
    <t>META
PROGRAMADA
2023</t>
  </si>
  <si>
    <t>DESCRIPCION METAS DE PRODUCTO</t>
  </si>
  <si>
    <t>PONDERACION DE LA META</t>
  </si>
  <si>
    <t>METAS
 2020 - 2023</t>
  </si>
  <si>
    <t>RECURSOS
PROPIOS</t>
  </si>
  <si>
    <t>S.G.P.</t>
  </si>
  <si>
    <t>S.G
 DE REGALIAS</t>
  </si>
  <si>
    <t>COFINANCIACION</t>
  </si>
  <si>
    <t>OTROS
RECURSOS</t>
  </si>
  <si>
    <t>CODIGO PROGRAMA PRESUPUESTAL</t>
  </si>
  <si>
    <t>PROGRAMA PRESUPUESTAL</t>
  </si>
  <si>
    <t>INDICADOR DE BIENESTAR</t>
  </si>
  <si>
    <t>META
 PROGRAMADA
2021</t>
  </si>
  <si>
    <t>CÓDIGO DEL PRODUCTO</t>
  </si>
  <si>
    <t>PRODUCTO</t>
  </si>
  <si>
    <t>CÓDIGO DEL INDICADOR DE PRODUCTO</t>
  </si>
  <si>
    <t>PLAN INDICATIVO 2020 - 2023</t>
  </si>
  <si>
    <t>PLAN DE DESARROLLO MI NARIÑO EN DEFENSA DE LO NUESTRO</t>
  </si>
  <si>
    <t>Orientación del indicador de producto</t>
  </si>
  <si>
    <t>ND</t>
  </si>
  <si>
    <t>Documentos de planeación</t>
  </si>
  <si>
    <t>METAS DE BIENESTAR</t>
  </si>
  <si>
    <t>LINEA BASE</t>
  </si>
  <si>
    <t>LINEA ESTRATEGICA: MI NARIÑO CONECTADO</t>
  </si>
  <si>
    <t>Mejorar las condiciones de transporte en la red vial del Departamento de Nariño</t>
  </si>
  <si>
    <t>Infraestructura red vial nacional</t>
  </si>
  <si>
    <t>NA</t>
  </si>
  <si>
    <t>INDICADOR DE 
PRODUCTO</t>
  </si>
  <si>
    <t>LINEA DE
 BASE 2020</t>
  </si>
  <si>
    <t>META
 2020 - 2023</t>
  </si>
  <si>
    <t>META 
PROGRAMADA
2020</t>
  </si>
  <si>
    <t>META
 PROGRAMADA
2022</t>
  </si>
  <si>
    <t>META
 PROGRAMADA
2020</t>
  </si>
  <si>
    <t>FUENTE/AÑO</t>
  </si>
  <si>
    <t>Mejorar las condiciones de la infraestructura aeroportuaria en el Departamento de Nariño, elevando su nivel
de competitividad</t>
  </si>
  <si>
    <t>Apoyada la gestión para fortalecer la
infraestructura en los aeródromos del
departamento: El Charco, Olaya Herrera, Magüí Payán y Santa Bárbara.</t>
  </si>
  <si>
    <t>Infraestructura y servicios de transporte aéreo</t>
  </si>
  <si>
    <t>Documentos de planeación realizados.</t>
  </si>
  <si>
    <t>Mejorar las condiciones de la infraestructura de transporte marítimo y fluvial en el Departamento de Nariño,
buscando mejorar la competitividad e integración regional con el departamento, las demás regiones y el país</t>
  </si>
  <si>
    <t>Infraestructura de conexión o intercambio modal en funcionamiento</t>
  </si>
  <si>
    <t>Infraestructura de transporte marítimo</t>
  </si>
  <si>
    <t>Corredor fluvial en funcionamiento con
adecuados niveles de servicio</t>
  </si>
  <si>
    <t>Infraestructura de transporte fluvial</t>
  </si>
  <si>
    <t>Conectividad Terrestre</t>
  </si>
  <si>
    <t>Conectividad Aérea</t>
  </si>
  <si>
    <t>No META DE BIENESTAR</t>
  </si>
  <si>
    <t>No META DE PRODUCTO</t>
  </si>
  <si>
    <t>Conectividad Marítima y Fluvial</t>
  </si>
  <si>
    <t>META
 POGRAMADA
2021</t>
  </si>
  <si>
    <t>Transformación digital</t>
  </si>
  <si>
    <t>Fortalecer la gestión institucional mediante la implementación de las TIC</t>
  </si>
  <si>
    <t>Índice de Desarrollo del Gobierno Digital</t>
  </si>
  <si>
    <t>FURAG
https://estrategia.gobiernoenlinea.gov.co/623/w3-propertyvalue-14714.html</t>
  </si>
  <si>
    <t>Facilitar el acceso y uso de las Tecnologías de la
Información y las Comunicaciones en todo el territorio nacional</t>
  </si>
  <si>
    <t>Implementada la política de gobierno abierto</t>
  </si>
  <si>
    <t>Documentos de evaluación</t>
  </si>
  <si>
    <t>Porcentaje de implementación de la política</t>
  </si>
  <si>
    <t>Implementados trámites y servicios digitales de la Gobernación de Nariño</t>
  </si>
  <si>
    <t>Servicio de información implementado</t>
  </si>
  <si>
    <t>Sistemas de información
implementados</t>
  </si>
  <si>
    <t>Implementada la estrategia de arquitectura tecnológica de vanguardia en la Gobernación de
Nariño</t>
  </si>
  <si>
    <t>Porcentaje de implementación de la estrategia</t>
  </si>
  <si>
    <t>Formulado e implementado un plan de acción para la seguridad informática institucional</t>
  </si>
  <si>
    <t>Servicio de alianzas interinstitucionales para formación en gestión, Tecnologías de la Información, y seguridad y privacidad de la información</t>
  </si>
  <si>
    <t>Porcentaje de implementación del plan de acción</t>
  </si>
  <si>
    <t>Inclusión digital</t>
  </si>
  <si>
    <t>Facilitar el servicio de conectividad a los municipios del Departamento de Nariño</t>
  </si>
  <si>
    <t>Índice de penetración de internet</t>
  </si>
  <si>
    <t>Implementar una estrategia orientada incrementar el acceso a internet en el Departamento de Nariño</t>
  </si>
  <si>
    <t>Servicio de conexiones a redes de acceso</t>
  </si>
  <si>
    <t>MinTIC 3T 2019
https://colombiatic.mintic.gov.co/679/w3-article-125648.html</t>
  </si>
  <si>
    <t>Activos Puntos Vive Digital (PVD) Plus</t>
  </si>
  <si>
    <t>Servicio de acceso y uso de Tecnologías de la Información y las Comunicaciones</t>
  </si>
  <si>
    <t>Centros de Acceso Comunitario en zonas urbanas y/o rurales y/o apartadas funcionando</t>
  </si>
  <si>
    <t>Adoptada la norma de despliegue de
infraestructura TIC en el departamento</t>
  </si>
  <si>
    <t>Servicio de asistencia técnica para promocionar el despliegue de infraestructura de las Tecnologías de la Información y las Comunicaciones</t>
  </si>
  <si>
    <t>Municipios asistidos en despliegue de infraestructura</t>
  </si>
  <si>
    <t>Ciudadanos y hogares empoderados del entorno digital</t>
  </si>
  <si>
    <t>Fomentar la apropiación de los ciudadanos en competencias TIC</t>
  </si>
  <si>
    <t>Índice Brecha Digital Regional</t>
  </si>
  <si>
    <t>Fomento del desarrollo de aplicaciones, software y contenidos para impulsar la apropiación de las Tecnologías de la Información y las Comunicaciones (TIC)</t>
  </si>
  <si>
    <t>Realizadas capacitaciones orientadas a promover el acceso y uso responsable y seguro de las TIC</t>
  </si>
  <si>
    <t>Servicio de educación informal en uso responsable y seguro de las Tecnologías de la información y las Comunicaciones</t>
  </si>
  <si>
    <t>Fortalecida las competencias TIC en los docentes de informática de educación básica y media en el Departamento de Nariño, para su transferencia de conocimiento a los demás docentes</t>
  </si>
  <si>
    <t>Servicio de educación para el trabajo en temas de uso pedagógico de tecnologías de la información y las comunicaciones</t>
  </si>
  <si>
    <t>Número de docentes formados en uso pedagógico de Tecnologías de la Información y las Comunicaciones</t>
  </si>
  <si>
    <t>Fortalecida las competencias científicas en estudiantes de educación media de los establecimientos educativos del Departamento de Nariño</t>
  </si>
  <si>
    <t>Servicio de apoyo en Tecnologías de la Información y las comunicaciones para la
educación básica, primaria y secundaria</t>
  </si>
  <si>
    <t>Número de estudiantes de sedes educativas oficiales beneficiados con el servicio de apoyo en Tecnologías de la Información y las comunicaciones para la educación</t>
  </si>
  <si>
    <t>Apoyadas iniciativas de emprendimiento 4.0 en municipios PDET</t>
  </si>
  <si>
    <t>Servicio de asistencia técnica para el emprendimiento de base tecnológica</t>
  </si>
  <si>
    <t>Número de iniciativas sector de
contenido y aplicaciones digitales acompañados</t>
  </si>
  <si>
    <t>Reducido el número de estudiantes por terminal de cómputo en las instituciones oficiales del Departamento de Nariño</t>
  </si>
  <si>
    <t>Servicio de apoyo en Tecnologías de la Información y las comunicaciones para la educación básica, primaria y secundaria</t>
  </si>
  <si>
    <t>Relación de estudiantes por terminal de cómputo en sedes educativas oficiales</t>
  </si>
  <si>
    <t>MINTIC 
https://colombiatic.mintic.gov.co/679/articles-18830_recurso_pdf.pdf</t>
  </si>
  <si>
    <t>4
(1 menos)</t>
  </si>
  <si>
    <t>Innovación social y digital</t>
  </si>
  <si>
    <t>Fomentar el desarrollo del Departamento a través de iniciativas de innovación social y digital</t>
  </si>
  <si>
    <t>Índice de Innovación Departamental</t>
  </si>
  <si>
    <t>Facilitar el acceso y uso de las Tecnologías de la Información y las Comunicaciones en todo el territorio nacional</t>
  </si>
  <si>
    <t>Ejecutada la Política de innovación Social</t>
  </si>
  <si>
    <t>Servicio de promoción de la participación
ciudadana para el fomento del diálogo con el Estado</t>
  </si>
  <si>
    <t>Porcentaje de ejecución de la política</t>
  </si>
  <si>
    <t>Creado y funcionando el Laboratorio de
Innovación Social y Digital</t>
  </si>
  <si>
    <t>Centro Integrado de Servicios adecuado</t>
  </si>
  <si>
    <t>Laboratorio en funcionamiento</t>
  </si>
  <si>
    <t>Apoyados proyectos de emprendimiento digital y creativo</t>
  </si>
  <si>
    <t>Número de emprendimientos y
empresas del sector de contenido y aplicaciones digitales acompañados</t>
  </si>
  <si>
    <t>Fortalecidas las competencias en temas de innovación en los establecimientos educativos del Departamento</t>
  </si>
  <si>
    <t>Servicio de apoyo enTecnologías de la Información y las Comunicaciones para la educación básica, primaria y secundaria</t>
  </si>
  <si>
    <t>Número de estudiantes de sedes educativas oficiales beneficiados con el servicio de apoyo en Tecnologías de la Información y las comunicaciones
para la educación</t>
  </si>
  <si>
    <t>Gestionada la formulación de proyectos de innovación Social con componente TIC</t>
  </si>
  <si>
    <t>Servicio de asistencia técnica a
emprendedores y empresas</t>
  </si>
  <si>
    <t>Emprendedores y empresas asistidas técnicamente</t>
  </si>
  <si>
    <t>5
(2 nuevos)</t>
  </si>
  <si>
    <t>Servicio de asistencia técnica a empresas de la industria de Tecnologías de la Información para mejorar sus capacidades de comercialización e innovación</t>
  </si>
  <si>
    <t>Empresas beneficiadas con
actividades de fortalecimiento de la
industria T</t>
  </si>
  <si>
    <t>MI</t>
  </si>
  <si>
    <t>MR</t>
  </si>
  <si>
    <t>PROGRAMAS</t>
  </si>
  <si>
    <t>MB</t>
  </si>
  <si>
    <t>MP</t>
  </si>
  <si>
    <t>MI NARIÑO CONECTADO</t>
  </si>
  <si>
    <t>INFRAESTRUCTURA COMPETITIVA</t>
  </si>
  <si>
    <t>TECNOLOGIA DE LA INFORMACION Y LAS COMUNICACIONES</t>
  </si>
  <si>
    <t>$</t>
  </si>
  <si>
    <t>Fuente</t>
  </si>
  <si>
    <t>TOTAL 2020</t>
  </si>
  <si>
    <t>TOTAL 2021</t>
  </si>
  <si>
    <t>Gestión
$</t>
  </si>
  <si>
    <t>TOTAL 2022</t>
  </si>
  <si>
    <t>TOTAL 2023</t>
  </si>
  <si>
    <t>COMPONENTES</t>
  </si>
  <si>
    <t>RECURSOS PROGRAMADOS -  PLAN PLURIANUAL DE INVERSIONES
POR FUENTE DE FINANCIACIÓN 2020 - 2023    Cifras completas $</t>
  </si>
  <si>
    <t>RECURSOS DE GESTION
2020-2023    Cifras completas $</t>
  </si>
  <si>
    <t>RECURSOS PROGRAMADOS - PLAN PLURIANUAL DE INVERSION
POR FUENTE DE FINANCIACIÓN 2020     Cifras completas $</t>
  </si>
  <si>
    <t>RECURSOS DE GESTION
2020 - Cifras completas $</t>
  </si>
  <si>
    <t>RECURSOS PROGRAMADOS - PLAN PLURIANUAL DE INVERSION
POR FUENTE DE FINANCIACIÓN 2021    Cifras completas $</t>
  </si>
  <si>
    <t>RECURSOS DE GESTION
2021 -  Cifras completas $</t>
  </si>
  <si>
    <t>RECURSOS PROGRAMADOS - PLAN PLURIANUAL DE INVERSION
POR FUENTE DE FINANCIACIÓN 2022    Cifras completas $</t>
  </si>
  <si>
    <t>RECURSOS DE GESTION
2022 -  Cifras completas $</t>
  </si>
  <si>
    <t>RECURSOS PROGRAMADOS - PLAN PLURIANUAL DE INVERSION
POR FUENTE DE FINANCIACIÓN 2023    Cifras completas $</t>
  </si>
  <si>
    <t>RECURSOS DE GESTION
2023 - Miles de $</t>
  </si>
  <si>
    <t>TOTAL CUATRIENIO</t>
  </si>
  <si>
    <t>OTRAS FUENTES</t>
  </si>
  <si>
    <t>Realizados estudios y diseños para construcción, mejoramiento y/o rehabilitación vial en el Departamento de Nariño.</t>
  </si>
  <si>
    <t>Estudios de preinversión para la red vial regional.</t>
  </si>
  <si>
    <t>Estudios de preinversión realizados.</t>
  </si>
  <si>
    <t>5
(4 nuevos)</t>
  </si>
  <si>
    <t>2
(1 nuevos)</t>
  </si>
  <si>
    <t>3
(1 nuevo)</t>
  </si>
  <si>
    <t>0
(0 nuevo)</t>
  </si>
  <si>
    <t>Secretaria de Infraestructura y Minas.</t>
  </si>
  <si>
    <t>Realizados estudios y diseños para construcción, mejoramiento y/o rehabilitación de puentes en la
red vial del Departamento de Nariño.</t>
  </si>
  <si>
    <t>3
(2 nuevos)</t>
  </si>
  <si>
    <t>4
(1 nuevo)</t>
  </si>
  <si>
    <t>Mantenida la red vial en el Departamento de Nariño.</t>
  </si>
  <si>
    <t>Vía con mantenimiento periódico o rutinario.</t>
  </si>
  <si>
    <t>Kilómetro de vía con mantenimiento
en el Departamento de Nariño.</t>
  </si>
  <si>
    <t>800
(400 nuevos)</t>
  </si>
  <si>
    <t>1200
(400 nuevos)</t>
  </si>
  <si>
    <t>1500
(300 nuevos)</t>
  </si>
  <si>
    <t>Alcaldías Municipales</t>
  </si>
  <si>
    <t>Alcaldías Municipales.</t>
  </si>
  <si>
    <t>Mejorada la red vial en el Departamento de Nariño.</t>
  </si>
  <si>
    <t>Vía mejorada.</t>
  </si>
  <si>
    <t>Kilómetros de vías mejoradas en el
Departamento de Nariño.</t>
  </si>
  <si>
    <t>15
(14 nuevos)</t>
  </si>
  <si>
    <t>40
(25 nuevos)</t>
  </si>
  <si>
    <t>60
(20 nuevos)</t>
  </si>
  <si>
    <t>Rehabilitada la red vial en el Departamento de Nariño.</t>
  </si>
  <si>
    <t>Vía secundaria rehabilitada.</t>
  </si>
  <si>
    <t>i</t>
  </si>
  <si>
    <t>Atendidos puntos críticos y de inestabilidad presentados en la red vial del Departamento de Nariño.</t>
  </si>
  <si>
    <t>Sitio crítico de la red vial secundaria estabilizado.</t>
  </si>
  <si>
    <t>Sitio crítico estabilizado.</t>
  </si>
  <si>
    <t>4
(3 nuevos)</t>
  </si>
  <si>
    <t>7
(3 nuevos)</t>
  </si>
  <si>
    <t>10
(3 nuevos)</t>
  </si>
  <si>
    <t>Atendidas las emergencias viales en los sitios críticos de la red vial en el Departamento de Nariño.</t>
  </si>
  <si>
    <t>Vía secundaria atendida por emergencia.</t>
  </si>
  <si>
    <t>Vía secundaria con mantenimiento de emergencia.</t>
  </si>
  <si>
    <t>18
(10 nuevos)</t>
  </si>
  <si>
    <t>30
(12 nuevos)</t>
  </si>
  <si>
    <t>40
(10 nuevos)</t>
  </si>
  <si>
    <t>Construidos puentes en la red vial secundaria.</t>
  </si>
  <si>
    <t>Puente construido en vía secundaria.</t>
  </si>
  <si>
    <t>Puente construido en vía secundaria existente.</t>
  </si>
  <si>
    <t>5
(1 nuevo)</t>
  </si>
  <si>
    <t>4
(0 nuevos)</t>
  </si>
  <si>
    <t>5
(0 nuevos)</t>
  </si>
  <si>
    <t>Rehabilitados puentes en la red vial secundaria.</t>
  </si>
  <si>
    <t>Puente de vía secundaria rehabilitado.</t>
  </si>
  <si>
    <t>2
(1 nuevo)</t>
  </si>
  <si>
    <t>2
(0 nuevos)</t>
  </si>
  <si>
    <t>Mantenidos puentes en la red vial secundaria.</t>
  </si>
  <si>
    <t>Puente de la red vial con mantenimiento.</t>
  </si>
  <si>
    <t>Puente de la red secundaria con mantenimiento.</t>
  </si>
  <si>
    <t>4
(2 nuevos)</t>
  </si>
  <si>
    <t>Intervenida la red vial en proyectos priorizados en PDET Alto Patía y PDET Pacífico y Frontera Nariñense.</t>
  </si>
  <si>
    <t>Vías de la red vial intervenidas.</t>
  </si>
  <si>
    <t>Vías intervenidas.</t>
  </si>
  <si>
    <t>7
(4 nuevos)</t>
  </si>
  <si>
    <t>Gestionado e implementado un proyecto para el fortalecimiento del Banco Inteligente de Maquinaria en el Departamento de Nariño.</t>
  </si>
  <si>
    <t>Proyecto Implementado.</t>
  </si>
  <si>
    <t>1
(0 nuevos)</t>
  </si>
  <si>
    <t>Gestionados proyectos de Infraestructura Vial de impacto regional en la red vial del Departamento de Nariño.</t>
  </si>
  <si>
    <t>Documentos de Planeación.</t>
  </si>
  <si>
    <t>3
(0 nuevos)</t>
  </si>
  <si>
    <t>Elaborado y actualizado el inventario vial y de puentes de la red vial en el departamento de Nariño.</t>
  </si>
  <si>
    <t>Servicio de Información Geográfica - SIG.</t>
  </si>
  <si>
    <t>Vías regionales o urbanas inventariadas.</t>
  </si>
  <si>
    <t>255
(145 nuevos)</t>
  </si>
  <si>
    <t>400
(145 nuevos)</t>
  </si>
  <si>
    <t>Elaborado Plan Vial Regional de Nariño.</t>
  </si>
  <si>
    <t>Documento de planeación.</t>
  </si>
  <si>
    <t>Gestionados proyectos de gran impacto para el desarrollo del Departamento de Nariño en las vías Espriella-Rio Mataje, Ipiales-Guachucal-El Espino, Túquerres-Samaniego, Circunvalar al Galeras, Pasto-Buesaco-La Unión, Pedregal- Túquerres-Junín-Tumaco, Barbacoas-Magüí, y la terminación del corredor Junín-Barbacoas a través del fortalecimiento de la Unidad Administrativa Junín-Barbacoas.</t>
  </si>
  <si>
    <t>5
(3 nuevos)</t>
  </si>
  <si>
    <t>7
(2 nuevos)</t>
  </si>
  <si>
    <t>Gestionada la estructuración e implementación de proyectos con el Gobierno Nacional de importancia e impacto para el desarrollo del
Departamento de Nariño, como Corredor
Pasto-Mocoa, El Encano-Santiago, Variante San Francisco-Mocoa, Cali-Rumichaca (incluida variante Timbío-El Estanquillo), Par Vial Pasto- Chachagüí, Doble Calzada Catambuco-Pasto.</t>
  </si>
  <si>
    <t>5
(1 nuevos)</t>
  </si>
  <si>
    <t>Número de entidades territoriales con servicios
aéreos esenciales.</t>
  </si>
  <si>
    <t>Apoyada la gestión para la terminación de la infraestructura del Aeropuerto Antonio Nariño en la ciudad de Pasto, Nariño.</t>
  </si>
  <si>
    <t>Apoyada la gestión para la adecuación y
construcción de infraestructura adicional
que incremente la capacidad operativa de los aeropuertos San Luis en el municipio de Ipiales, y La Florida en el municipio de Tumaco.</t>
  </si>
  <si>
    <t>Apoyada la gestión para realizar el estudio de la vocación del Puerto de Tumaco, así como el estudio del canal de aguas profundas.</t>
  </si>
  <si>
    <t>Apoyada la gestión para mejorar la navegabilidad en la Acuapista Tumaco-Buenaventura.</t>
  </si>
  <si>
    <t>Apoyada la gestión para mejorar las condiciones de navegabilidad en el modo fluvial en el Departamento de Nariño.</t>
  </si>
  <si>
    <r>
      <t>OBJETIVO PRIORIZADO:</t>
    </r>
    <r>
      <rPr>
        <sz val="9"/>
        <color theme="1"/>
        <rFont val="Tahoma"/>
        <family val="2"/>
      </rPr>
      <t xml:space="preserve"> Facilitar el intercambio y relacionamiento global, mediante el fortalecimiento del ecosistema de conectividad regional, para construir ventajas competitivas, que impulsen la prosperidad de los Nariñenses.</t>
    </r>
  </si>
  <si>
    <r>
      <t xml:space="preserve">COMPONENTE 1: </t>
    </r>
    <r>
      <rPr>
        <sz val="9"/>
        <color theme="1"/>
        <rFont val="Tahoma"/>
        <family val="2"/>
      </rPr>
      <t>INFRAESTRUCTURA COMPETITIVA</t>
    </r>
  </si>
  <si>
    <r>
      <t xml:space="preserve">OBJETIVO: </t>
    </r>
    <r>
      <rPr>
        <sz val="9"/>
        <color theme="1"/>
        <rFont val="Tahoma"/>
        <family val="2"/>
      </rPr>
      <t>Facilitar el intercambio y las relaciones comerciales a nivel global, mediante el fortalecimiento de la conectividad en sus modos terrestres, aéreos, marítimos, y fluviales, para construir ventajas competitivas, que mejoren la calidad de vida de los nariñenses</t>
    </r>
  </si>
  <si>
    <r>
      <t xml:space="preserve">Porcentaje de vías regionales con niveles de
servicio adecuados </t>
    </r>
    <r>
      <rPr>
        <sz val="9"/>
        <color rgb="FFFF0000"/>
        <rFont val="Tahoma"/>
        <family val="2"/>
      </rPr>
      <t>sobre el total de 1.372 kms de la red vial departamental</t>
    </r>
    <r>
      <rPr>
        <sz val="9"/>
        <rFont val="Tahoma"/>
        <family val="2"/>
      </rPr>
      <t>.</t>
    </r>
  </si>
  <si>
    <t>TOTAL DEL COMPONENTE</t>
  </si>
  <si>
    <t>47,65</t>
  </si>
  <si>
    <t>50,04</t>
  </si>
  <si>
    <t>54,13</t>
  </si>
  <si>
    <t>60%
(35% más)</t>
  </si>
  <si>
    <t>100%
(40% más)</t>
  </si>
  <si>
    <t>Secretaría TIC</t>
  </si>
  <si>
    <t>20%
(10% mas)</t>
  </si>
  <si>
    <t>10%
(0 más)</t>
  </si>
  <si>
    <t>13%
(3% más)</t>
  </si>
  <si>
    <t>16
(3% más)</t>
  </si>
  <si>
    <t>20
(4% más)</t>
  </si>
  <si>
    <t>30%
(15% más)</t>
  </si>
  <si>
    <t>50%
(20% más)</t>
  </si>
  <si>
    <t>5,70%</t>
  </si>
  <si>
    <t>5,75%</t>
  </si>
  <si>
    <t>5,80%</t>
  </si>
  <si>
    <t>12%
(7% más)</t>
  </si>
  <si>
    <t>20%
(8% más)</t>
  </si>
  <si>
    <t>MM</t>
  </si>
  <si>
    <t>64
(16 nuevos)</t>
  </si>
  <si>
    <t>48
(0 nuevos)</t>
  </si>
  <si>
    <t>56
(8 nuevos)</t>
  </si>
  <si>
    <t>64
(8 nuevos)</t>
  </si>
  <si>
    <t>64
(0 nuevos)</t>
  </si>
  <si>
    <t>0,49%</t>
  </si>
  <si>
    <t>0,55%</t>
  </si>
  <si>
    <t>0,62%</t>
  </si>
  <si>
    <t>0,69%</t>
  </si>
  <si>
    <t>Número de personas de la comunidad sensibilizadas en uso responsable y seguro de las TIC</t>
  </si>
  <si>
    <t>330,167
(100,000 nuevas)</t>
  </si>
  <si>
    <t>230.167
(0 nuevas)</t>
  </si>
  <si>
    <t>260.167
(30.000 nuevas)</t>
  </si>
  <si>
    <t>300.167
(40.000 nuevas)</t>
  </si>
  <si>
    <t>330.167
(30.000 nuevas)</t>
  </si>
  <si>
    <t>180
(80 nuevos)</t>
  </si>
  <si>
    <t>264
(84 nuevos)</t>
  </si>
  <si>
    <t>900
(300 nuevos)</t>
  </si>
  <si>
    <t>1.200
(300 nuevos)</t>
  </si>
  <si>
    <t>10
(5 nuevas)</t>
  </si>
  <si>
    <t>15
(5 nuevas)</t>
  </si>
  <si>
    <t>5
(0 menos)</t>
  </si>
  <si>
    <t>4
(0 menos)</t>
  </si>
  <si>
    <t xml:space="preserve">33,2%
</t>
  </si>
  <si>
    <t>34,1%</t>
  </si>
  <si>
    <t xml:space="preserve">35%
</t>
  </si>
  <si>
    <t>35%
(20% más)</t>
  </si>
  <si>
    <t>50%
(15% más)</t>
  </si>
  <si>
    <t>70
(40 nuevos)</t>
  </si>
  <si>
    <t>100
(30 nuevos)</t>
  </si>
  <si>
    <t>Apoyadas empresas del departamento en temas
de innovación</t>
  </si>
  <si>
    <t>3
(2 nuevas)</t>
  </si>
  <si>
    <t>4
(1 nueva)</t>
  </si>
  <si>
    <t>6
(2 nuevas)</t>
  </si>
  <si>
    <r>
      <rPr>
        <b/>
        <sz val="9"/>
        <color theme="1"/>
        <rFont val="Tahoma"/>
        <family val="2"/>
      </rPr>
      <t>LÍNEA ESTRATÉGICA</t>
    </r>
    <r>
      <rPr>
        <sz val="9"/>
        <color theme="1"/>
        <rFont val="Tahoma"/>
        <family val="2"/>
      </rPr>
      <t>: MI NARIÑO CONECTADO</t>
    </r>
  </si>
  <si>
    <r>
      <rPr>
        <b/>
        <sz val="9"/>
        <color theme="1"/>
        <rFont val="Tahoma"/>
        <family val="2"/>
      </rPr>
      <t>OBJETIVO PRIORIZADO</t>
    </r>
    <r>
      <rPr>
        <sz val="9"/>
        <color theme="1"/>
        <rFont val="Tahoma"/>
        <family val="2"/>
      </rPr>
      <t>:  Facilitar el intercambio y relacionamiento global, mediante el fortalecimiento del ecosistema de conectividad regional, para construir ventajas competitivas, que impulsen la prosperidad de los Nariñenses.</t>
    </r>
  </si>
  <si>
    <r>
      <rPr>
        <b/>
        <sz val="9"/>
        <color theme="1"/>
        <rFont val="Tahoma"/>
        <family val="2"/>
      </rPr>
      <t>COMPONENTE 1</t>
    </r>
    <r>
      <rPr>
        <sz val="9"/>
        <color theme="1"/>
        <rFont val="Tahoma"/>
        <family val="2"/>
      </rPr>
      <t>: TECNOLOGIAS DE LA INFORMACION Y LAS COMUNICACIONES</t>
    </r>
  </si>
  <si>
    <r>
      <rPr>
        <b/>
        <sz val="9"/>
        <color theme="1"/>
        <rFont val="Tahoma"/>
        <family val="2"/>
      </rPr>
      <t>OBJETIVO</t>
    </r>
    <r>
      <rPr>
        <sz val="9"/>
        <color theme="1"/>
        <rFont val="Tahoma"/>
        <family val="2"/>
      </rPr>
      <t>: Facilitar el acceso y uso de los habitantes a las Tecnologías de la Información y las Comunicaciones, así como su implementación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</si>
</sst>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1"/>
      <name val="Tahoma"/>
      <family val="2"/>
    </font>
    <font>
      <b/>
      <sz val="9"/>
      <color rgb="FFFF0000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Tahoma"/>
      <family val="2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Tahoma"/>
      <family val="2"/>
    </font>
    <font>
      <sz val="9"/>
      <color rgb="FFC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2B5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3" borderId="2">
      <alignment horizontal="center" vertical="center" wrapText="1"/>
    </xf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textRotation="90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3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 wrapText="1"/>
    </xf>
    <xf numFmtId="2" fontId="5" fillId="0" borderId="0" xfId="0" applyNumberFormat="1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3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9" fontId="3" fillId="2" borderId="0" xfId="0" applyNumberFormat="1" applyFont="1" applyFill="1" applyBorder="1" applyAlignment="1">
      <alignment horizontal="center" vertical="center" wrapText="1"/>
    </xf>
    <xf numFmtId="9" fontId="3" fillId="11" borderId="0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right" vertical="center"/>
    </xf>
    <xf numFmtId="3" fontId="5" fillId="7" borderId="5" xfId="0" applyNumberFormat="1" applyFont="1" applyFill="1" applyBorder="1" applyAlignment="1">
      <alignment horizontal="right" vertical="center"/>
    </xf>
    <xf numFmtId="3" fontId="5" fillId="10" borderId="5" xfId="0" applyNumberFormat="1" applyFont="1" applyFill="1" applyBorder="1" applyAlignment="1">
      <alignment horizontal="right" vertical="center"/>
    </xf>
    <xf numFmtId="0" fontId="16" fillId="8" borderId="1" xfId="0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right" vertical="center"/>
    </xf>
    <xf numFmtId="3" fontId="5" fillId="7" borderId="7" xfId="0" applyNumberFormat="1" applyFont="1" applyFill="1" applyBorder="1" applyAlignment="1">
      <alignment horizontal="right" vertical="center"/>
    </xf>
    <xf numFmtId="3" fontId="3" fillId="7" borderId="5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3" fillId="10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5" fillId="13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3" fontId="3" fillId="7" borderId="5" xfId="0" applyNumberFormat="1" applyFont="1" applyFill="1" applyBorder="1" applyAlignment="1">
      <alignment horizontal="right" vertical="center" wrapText="1"/>
    </xf>
    <xf numFmtId="3" fontId="3" fillId="1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4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0" xfId="0" applyFont="1" applyBorder="1" applyAlignment="1">
      <alignment horizontal="left"/>
    </xf>
    <xf numFmtId="3" fontId="3" fillId="7" borderId="8" xfId="0" applyNumberFormat="1" applyFont="1" applyFill="1" applyBorder="1" applyAlignment="1">
      <alignment horizontal="right" vertical="center" wrapText="1"/>
    </xf>
    <xf numFmtId="3" fontId="5" fillId="7" borderId="9" xfId="0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7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 wrapText="1"/>
    </xf>
  </cellXfs>
  <cellStyles count="3">
    <cellStyle name="KPT04_Main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660066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20053</xdr:rowOff>
    </xdr:from>
    <xdr:to>
      <xdr:col>5</xdr:col>
      <xdr:colOff>73050</xdr:colOff>
      <xdr:row>3</xdr:row>
      <xdr:rowOff>391026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656" y="320842"/>
          <a:ext cx="3148265" cy="1273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76200</xdr:rowOff>
    </xdr:from>
    <xdr:to>
      <xdr:col>6</xdr:col>
      <xdr:colOff>528446</xdr:colOff>
      <xdr:row>4</xdr:row>
      <xdr:rowOff>523373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81000"/>
          <a:ext cx="3157790" cy="127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BW446"/>
  <sheetViews>
    <sheetView topLeftCell="B12" zoomScale="84" zoomScaleNormal="84" workbookViewId="0">
      <pane xSplit="1" ySplit="1" topLeftCell="C13" activePane="bottomRight" state="frozen"/>
      <selection activeCell="B12" sqref="B12"/>
      <selection pane="topRight" activeCell="C12" sqref="C12"/>
      <selection pane="bottomLeft" activeCell="B13" sqref="B13"/>
      <selection pane="bottomRight" activeCell="V38" sqref="V38"/>
    </sheetView>
  </sheetViews>
  <sheetFormatPr baseColWidth="10" defaultRowHeight="11.25" x14ac:dyDescent="0.15"/>
  <cols>
    <col min="1" max="1" width="11.42578125" style="10"/>
    <col min="2" max="2" width="13.140625" style="10" customWidth="1"/>
    <col min="3" max="3" width="12.42578125" style="10" customWidth="1"/>
    <col min="4" max="4" width="4.7109375" style="10" customWidth="1"/>
    <col min="5" max="5" width="15.85546875" style="11" customWidth="1"/>
    <col min="6" max="6" width="8.7109375" style="12" customWidth="1"/>
    <col min="7" max="7" width="14.7109375" style="12" customWidth="1"/>
    <col min="8" max="12" width="8.7109375" style="11" customWidth="1"/>
    <col min="13" max="13" width="8.7109375" style="11" hidden="1" customWidth="1"/>
    <col min="14" max="14" width="23.28515625" style="11" hidden="1" customWidth="1"/>
    <col min="15" max="15" width="4.7109375" style="11" customWidth="1"/>
    <col min="16" max="16" width="36.7109375" style="12" customWidth="1"/>
    <col min="17" max="17" width="8.7109375" style="11" hidden="1" customWidth="1"/>
    <col min="18" max="18" width="23.28515625" style="13" hidden="1" customWidth="1"/>
    <col min="19" max="19" width="10.7109375" style="11" hidden="1" customWidth="1"/>
    <col min="20" max="20" width="30.7109375" style="11" customWidth="1"/>
    <col min="21" max="21" width="6.7109375" style="10" customWidth="1"/>
    <col min="22" max="23" width="6.7109375" style="11" customWidth="1"/>
    <col min="24" max="24" width="10.7109375" style="11" customWidth="1"/>
    <col min="25" max="25" width="10.7109375" style="14" customWidth="1"/>
    <col min="26" max="26" width="10.7109375" style="11" customWidth="1"/>
    <col min="27" max="29" width="10.7109375" style="10" customWidth="1"/>
    <col min="30" max="30" width="15.140625" style="10" customWidth="1"/>
    <col min="31" max="31" width="16.7109375" style="15" customWidth="1"/>
    <col min="32" max="32" width="11.42578125" style="15" customWidth="1"/>
    <col min="33" max="33" width="14.85546875" style="15" customWidth="1"/>
    <col min="34" max="34" width="16.42578125" style="15" customWidth="1"/>
    <col min="35" max="35" width="14.42578125" style="15" customWidth="1"/>
    <col min="36" max="38" width="11.42578125" style="15" customWidth="1"/>
    <col min="39" max="39" width="16.140625" style="15" customWidth="1"/>
    <col min="40" max="42" width="11.42578125" style="15" customWidth="1"/>
    <col min="43" max="43" width="18" style="15" customWidth="1"/>
    <col min="44" max="44" width="11.42578125" style="15" customWidth="1"/>
    <col min="45" max="45" width="16" style="15" customWidth="1"/>
    <col min="46" max="46" width="14.140625" style="15" customWidth="1"/>
    <col min="47" max="47" width="11.42578125" style="15" customWidth="1"/>
    <col min="48" max="48" width="18.28515625" style="15" customWidth="1"/>
    <col min="49" max="49" width="11.42578125" style="15" customWidth="1"/>
    <col min="50" max="50" width="16.42578125" style="15" customWidth="1"/>
    <col min="51" max="51" width="18.28515625" style="15" customWidth="1"/>
    <col min="52" max="52" width="16.140625" style="15" customWidth="1"/>
    <col min="53" max="53" width="11.42578125" style="15" customWidth="1"/>
    <col min="54" max="54" width="17.7109375" style="15" customWidth="1"/>
    <col min="55" max="55" width="17.140625" style="15" customWidth="1"/>
    <col min="56" max="56" width="11.42578125" style="15" customWidth="1"/>
    <col min="57" max="57" width="16.5703125" style="15" customWidth="1"/>
    <col min="58" max="58" width="11.42578125" style="15" customWidth="1"/>
    <col min="59" max="59" width="17.85546875" style="15" customWidth="1"/>
    <col min="60" max="60" width="11.42578125" style="15" customWidth="1"/>
    <col min="61" max="61" width="17.85546875" style="15" customWidth="1"/>
    <col min="62" max="62" width="11.42578125" style="15" customWidth="1"/>
    <col min="63" max="63" width="17.42578125" style="15" customWidth="1"/>
    <col min="64" max="64" width="16.42578125" style="15" customWidth="1"/>
    <col min="65" max="65" width="14.7109375" style="10" customWidth="1"/>
    <col min="66" max="66" width="18.28515625" style="10" customWidth="1"/>
    <col min="67" max="67" width="11.42578125" style="10"/>
    <col min="68" max="68" width="19.28515625" style="10" customWidth="1"/>
    <col min="69" max="69" width="11.42578125" style="10"/>
    <col min="70" max="70" width="20.28515625" style="10" customWidth="1"/>
    <col min="71" max="71" width="11.42578125" style="10"/>
    <col min="72" max="72" width="19.42578125" style="10" customWidth="1"/>
    <col min="73" max="73" width="15" style="10" customWidth="1"/>
    <col min="74" max="74" width="11.42578125" style="10"/>
    <col min="75" max="75" width="26.140625" style="10" customWidth="1"/>
    <col min="76" max="16384" width="11.42578125" style="10"/>
  </cols>
  <sheetData>
    <row r="1" spans="2:75" ht="24" customHeight="1" x14ac:dyDescent="0.15"/>
    <row r="2" spans="2:75" ht="30.75" customHeight="1" x14ac:dyDescent="0.15">
      <c r="B2" s="139"/>
      <c r="C2" s="141" t="s">
        <v>22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6"/>
      <c r="T2" s="16"/>
      <c r="U2" s="16"/>
      <c r="V2" s="16"/>
      <c r="W2" s="16"/>
      <c r="X2" s="16"/>
      <c r="Y2" s="17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</row>
    <row r="3" spans="2:75" ht="40.5" customHeight="1" x14ac:dyDescent="0.15">
      <c r="B3" s="139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6"/>
      <c r="T3" s="16"/>
      <c r="U3" s="16"/>
      <c r="V3" s="16"/>
      <c r="W3" s="16"/>
      <c r="X3" s="16"/>
      <c r="Y3" s="17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</row>
    <row r="4" spans="2:75" ht="45" customHeight="1" x14ac:dyDescent="0.15">
      <c r="B4" s="139"/>
      <c r="C4" s="141" t="s">
        <v>21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6"/>
      <c r="T4" s="16"/>
      <c r="U4" s="16"/>
      <c r="V4" s="16"/>
      <c r="W4" s="16"/>
      <c r="X4" s="16"/>
      <c r="Y4" s="17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2:75" ht="45" customHeight="1" x14ac:dyDescent="0.15">
      <c r="B5" s="18"/>
      <c r="C5" s="19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6"/>
      <c r="Q5" s="19"/>
      <c r="R5" s="20"/>
      <c r="S5" s="16"/>
      <c r="T5" s="16"/>
      <c r="U5" s="16"/>
      <c r="V5" s="16"/>
      <c r="W5" s="16"/>
      <c r="X5" s="16"/>
      <c r="Y5" s="1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</row>
    <row r="6" spans="2:75" ht="45" customHeight="1" x14ac:dyDescent="0.15">
      <c r="B6" s="143" t="s">
        <v>28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21"/>
      <c r="N6" s="19"/>
      <c r="O6" s="19"/>
      <c r="P6" s="16"/>
      <c r="Q6" s="19"/>
      <c r="R6" s="20"/>
      <c r="S6" s="16"/>
      <c r="T6" s="16"/>
      <c r="U6" s="16"/>
      <c r="V6" s="16"/>
      <c r="W6" s="16"/>
      <c r="X6" s="16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2:75" ht="63.75" customHeight="1" x14ac:dyDescent="0.15">
      <c r="B7" s="143" t="s">
        <v>233</v>
      </c>
      <c r="C7" s="143"/>
      <c r="D7" s="143"/>
      <c r="E7" s="143"/>
      <c r="F7" s="143"/>
      <c r="G7" s="143"/>
      <c r="H7" s="143"/>
      <c r="I7" s="143"/>
      <c r="J7" s="143"/>
      <c r="K7" s="144"/>
      <c r="L7" s="144"/>
      <c r="M7" s="19"/>
      <c r="N7" s="19"/>
      <c r="O7" s="19"/>
      <c r="P7" s="16"/>
      <c r="Q7" s="19"/>
      <c r="R7" s="20"/>
      <c r="S7" s="16"/>
      <c r="T7" s="16"/>
      <c r="U7" s="16"/>
      <c r="V7" s="16"/>
      <c r="W7" s="16"/>
      <c r="X7" s="16"/>
      <c r="Y7" s="17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</row>
    <row r="8" spans="2:75" ht="45" customHeight="1" x14ac:dyDescent="0.15">
      <c r="B8" s="143" t="s">
        <v>234</v>
      </c>
      <c r="C8" s="143"/>
      <c r="D8" s="143"/>
      <c r="E8" s="143"/>
      <c r="F8" s="143"/>
      <c r="G8" s="143"/>
      <c r="H8" s="143"/>
      <c r="I8" s="143"/>
      <c r="J8" s="143"/>
      <c r="K8" s="144"/>
      <c r="L8" s="144"/>
      <c r="M8" s="19"/>
      <c r="N8" s="19"/>
      <c r="O8" s="19"/>
      <c r="P8" s="16"/>
      <c r="Q8" s="19"/>
      <c r="R8" s="20"/>
      <c r="S8" s="16"/>
      <c r="T8" s="16"/>
      <c r="U8" s="16"/>
      <c r="V8" s="16"/>
      <c r="W8" s="16"/>
      <c r="X8" s="16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2:75" ht="43.5" customHeight="1" x14ac:dyDescent="0.15">
      <c r="B9" s="143" t="s">
        <v>235</v>
      </c>
      <c r="C9" s="143"/>
      <c r="D9" s="143"/>
      <c r="E9" s="143"/>
      <c r="F9" s="143"/>
      <c r="G9" s="143"/>
      <c r="H9" s="143"/>
      <c r="I9" s="143"/>
      <c r="J9" s="143"/>
      <c r="K9" s="144"/>
      <c r="L9" s="144"/>
    </row>
    <row r="10" spans="2:75" ht="14.25" customHeight="1" x14ac:dyDescent="0.15">
      <c r="B10" s="18"/>
      <c r="C10" s="19"/>
      <c r="D10" s="11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2:75" ht="46.5" customHeight="1" x14ac:dyDescent="0.15">
      <c r="B11" s="142" t="s">
        <v>0</v>
      </c>
      <c r="C11" s="142" t="s">
        <v>1</v>
      </c>
      <c r="D11" s="129" t="s">
        <v>26</v>
      </c>
      <c r="E11" s="129"/>
      <c r="F11" s="129"/>
      <c r="G11" s="129"/>
      <c r="H11" s="129"/>
      <c r="I11" s="129"/>
      <c r="J11" s="129"/>
      <c r="K11" s="129"/>
      <c r="L11" s="129"/>
      <c r="M11" s="127" t="s">
        <v>2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47" t="s">
        <v>139</v>
      </c>
      <c r="AE11" s="148"/>
      <c r="AF11" s="148"/>
      <c r="AG11" s="148"/>
      <c r="AH11" s="148"/>
      <c r="AI11" s="148"/>
      <c r="AJ11" s="148"/>
      <c r="AK11" s="127" t="s">
        <v>140</v>
      </c>
      <c r="AL11" s="127"/>
      <c r="AM11" s="129" t="s">
        <v>141</v>
      </c>
      <c r="AN11" s="130"/>
      <c r="AO11" s="130"/>
      <c r="AP11" s="130"/>
      <c r="AQ11" s="130"/>
      <c r="AR11" s="130"/>
      <c r="AS11" s="130"/>
      <c r="AT11" s="127" t="s">
        <v>142</v>
      </c>
      <c r="AU11" s="128"/>
      <c r="AV11" s="129" t="s">
        <v>143</v>
      </c>
      <c r="AW11" s="130"/>
      <c r="AX11" s="130"/>
      <c r="AY11" s="130"/>
      <c r="AZ11" s="130"/>
      <c r="BA11" s="130"/>
      <c r="BB11" s="130"/>
      <c r="BC11" s="127" t="s">
        <v>144</v>
      </c>
      <c r="BD11" s="128"/>
      <c r="BE11" s="129" t="s">
        <v>145</v>
      </c>
      <c r="BF11" s="130"/>
      <c r="BG11" s="130"/>
      <c r="BH11" s="130"/>
      <c r="BI11" s="130"/>
      <c r="BJ11" s="130"/>
      <c r="BK11" s="130"/>
      <c r="BL11" s="127" t="s">
        <v>146</v>
      </c>
      <c r="BM11" s="128"/>
      <c r="BN11" s="129" t="s">
        <v>147</v>
      </c>
      <c r="BO11" s="130"/>
      <c r="BP11" s="130"/>
      <c r="BQ11" s="130"/>
      <c r="BR11" s="130"/>
      <c r="BS11" s="130"/>
      <c r="BT11" s="130"/>
      <c r="BU11" s="127" t="s">
        <v>148</v>
      </c>
      <c r="BV11" s="128"/>
      <c r="BW11" s="131" t="s">
        <v>3</v>
      </c>
    </row>
    <row r="12" spans="2:75" ht="87" customHeight="1" x14ac:dyDescent="0.15">
      <c r="B12" s="142"/>
      <c r="C12" s="142"/>
      <c r="D12" s="1" t="s">
        <v>50</v>
      </c>
      <c r="E12" s="2" t="s">
        <v>16</v>
      </c>
      <c r="F12" s="3" t="s">
        <v>33</v>
      </c>
      <c r="G12" s="1" t="s">
        <v>38</v>
      </c>
      <c r="H12" s="3" t="s">
        <v>34</v>
      </c>
      <c r="I12" s="1" t="s">
        <v>35</v>
      </c>
      <c r="J12" s="1" t="s">
        <v>53</v>
      </c>
      <c r="K12" s="1" t="s">
        <v>36</v>
      </c>
      <c r="L12" s="1" t="s">
        <v>5</v>
      </c>
      <c r="M12" s="4" t="s">
        <v>14</v>
      </c>
      <c r="N12" s="5" t="s">
        <v>15</v>
      </c>
      <c r="O12" s="4" t="s">
        <v>51</v>
      </c>
      <c r="P12" s="5" t="s">
        <v>6</v>
      </c>
      <c r="Q12" s="4" t="s">
        <v>18</v>
      </c>
      <c r="R12" s="5" t="s">
        <v>19</v>
      </c>
      <c r="S12" s="4" t="s">
        <v>20</v>
      </c>
      <c r="T12" s="5" t="s">
        <v>32</v>
      </c>
      <c r="U12" s="4" t="s">
        <v>23</v>
      </c>
      <c r="V12" s="4" t="s">
        <v>4</v>
      </c>
      <c r="W12" s="4" t="s">
        <v>7</v>
      </c>
      <c r="X12" s="4" t="s">
        <v>27</v>
      </c>
      <c r="Y12" s="6" t="s">
        <v>8</v>
      </c>
      <c r="Z12" s="6" t="s">
        <v>37</v>
      </c>
      <c r="AA12" s="6" t="s">
        <v>17</v>
      </c>
      <c r="AB12" s="6" t="s">
        <v>36</v>
      </c>
      <c r="AC12" s="6" t="s">
        <v>5</v>
      </c>
      <c r="AD12" s="7" t="s">
        <v>149</v>
      </c>
      <c r="AE12" s="7" t="s">
        <v>9</v>
      </c>
      <c r="AF12" s="7" t="s">
        <v>10</v>
      </c>
      <c r="AG12" s="7" t="s">
        <v>11</v>
      </c>
      <c r="AH12" s="7" t="s">
        <v>150</v>
      </c>
      <c r="AI12" s="7" t="s">
        <v>12</v>
      </c>
      <c r="AJ12" s="7" t="s">
        <v>13</v>
      </c>
      <c r="AK12" s="8" t="s">
        <v>131</v>
      </c>
      <c r="AL12" s="8" t="s">
        <v>132</v>
      </c>
      <c r="AM12" s="9" t="s">
        <v>9</v>
      </c>
      <c r="AN12" s="9" t="s">
        <v>10</v>
      </c>
      <c r="AO12" s="9" t="s">
        <v>11</v>
      </c>
      <c r="AP12" s="9" t="s">
        <v>150</v>
      </c>
      <c r="AQ12" s="9" t="s">
        <v>12</v>
      </c>
      <c r="AR12" s="9" t="s">
        <v>13</v>
      </c>
      <c r="AS12" s="9" t="s">
        <v>133</v>
      </c>
      <c r="AT12" s="8" t="s">
        <v>131</v>
      </c>
      <c r="AU12" s="8" t="s">
        <v>132</v>
      </c>
      <c r="AV12" s="9" t="s">
        <v>9</v>
      </c>
      <c r="AW12" s="9" t="s">
        <v>10</v>
      </c>
      <c r="AX12" s="9" t="s">
        <v>11</v>
      </c>
      <c r="AY12" s="9" t="s">
        <v>150</v>
      </c>
      <c r="AZ12" s="9" t="s">
        <v>12</v>
      </c>
      <c r="BA12" s="9" t="s">
        <v>13</v>
      </c>
      <c r="BB12" s="9" t="s">
        <v>134</v>
      </c>
      <c r="BC12" s="8" t="s">
        <v>135</v>
      </c>
      <c r="BD12" s="8" t="s">
        <v>132</v>
      </c>
      <c r="BE12" s="9" t="s">
        <v>9</v>
      </c>
      <c r="BF12" s="9" t="s">
        <v>10</v>
      </c>
      <c r="BG12" s="9" t="s">
        <v>11</v>
      </c>
      <c r="BH12" s="9" t="s">
        <v>150</v>
      </c>
      <c r="BI12" s="9" t="s">
        <v>12</v>
      </c>
      <c r="BJ12" s="9" t="s">
        <v>13</v>
      </c>
      <c r="BK12" s="9" t="s">
        <v>136</v>
      </c>
      <c r="BL12" s="8" t="s">
        <v>135</v>
      </c>
      <c r="BM12" s="8" t="s">
        <v>132</v>
      </c>
      <c r="BN12" s="9" t="s">
        <v>9</v>
      </c>
      <c r="BO12" s="9" t="s">
        <v>10</v>
      </c>
      <c r="BP12" s="9" t="s">
        <v>11</v>
      </c>
      <c r="BQ12" s="9" t="s">
        <v>150</v>
      </c>
      <c r="BR12" s="9" t="s">
        <v>12</v>
      </c>
      <c r="BS12" s="9" t="s">
        <v>13</v>
      </c>
      <c r="BT12" s="9" t="s">
        <v>137</v>
      </c>
      <c r="BU12" s="8" t="s">
        <v>135</v>
      </c>
      <c r="BV12" s="8" t="s">
        <v>132</v>
      </c>
      <c r="BW12" s="131"/>
    </row>
    <row r="13" spans="2:75" ht="60.75" customHeight="1" x14ac:dyDescent="0.15">
      <c r="B13" s="135" t="s">
        <v>48</v>
      </c>
      <c r="C13" s="136" t="s">
        <v>29</v>
      </c>
      <c r="D13" s="137">
        <v>109</v>
      </c>
      <c r="E13" s="134" t="s">
        <v>236</v>
      </c>
      <c r="F13" s="140" t="s">
        <v>24</v>
      </c>
      <c r="G13" s="134"/>
      <c r="H13" s="145">
        <v>0.8</v>
      </c>
      <c r="I13" s="134">
        <v>10</v>
      </c>
      <c r="J13" s="134">
        <v>30</v>
      </c>
      <c r="K13" s="134">
        <v>50</v>
      </c>
      <c r="L13" s="134">
        <v>80</v>
      </c>
      <c r="M13" s="22">
        <v>2402</v>
      </c>
      <c r="N13" s="23" t="s">
        <v>30</v>
      </c>
      <c r="O13" s="2">
        <v>586</v>
      </c>
      <c r="P13" s="24" t="s">
        <v>151</v>
      </c>
      <c r="Q13" s="24">
        <v>2402118</v>
      </c>
      <c r="R13" s="24" t="s">
        <v>152</v>
      </c>
      <c r="S13" s="23">
        <v>240211800</v>
      </c>
      <c r="T13" s="24" t="s">
        <v>153</v>
      </c>
      <c r="U13" s="25" t="s">
        <v>123</v>
      </c>
      <c r="V13" s="25">
        <v>9</v>
      </c>
      <c r="W13" s="25"/>
      <c r="X13" s="25">
        <v>1</v>
      </c>
      <c r="Y13" s="26" t="s">
        <v>154</v>
      </c>
      <c r="Z13" s="26" t="s">
        <v>155</v>
      </c>
      <c r="AA13" s="26" t="s">
        <v>156</v>
      </c>
      <c r="AB13" s="26" t="s">
        <v>120</v>
      </c>
      <c r="AC13" s="26" t="s">
        <v>157</v>
      </c>
      <c r="AD13" s="53">
        <f>SUM(AE13+AF13+AG13+AH13+AI13+AJ13)</f>
        <v>3786810000</v>
      </c>
      <c r="AE13" s="57">
        <f t="shared" ref="AE13:AJ28" si="0">+AM13+AV13+BE13+BN13</f>
        <v>156810000</v>
      </c>
      <c r="AF13" s="53">
        <f t="shared" si="0"/>
        <v>0</v>
      </c>
      <c r="AG13" s="53">
        <f t="shared" si="0"/>
        <v>2800000000</v>
      </c>
      <c r="AH13" s="53">
        <f t="shared" si="0"/>
        <v>0</v>
      </c>
      <c r="AI13" s="53">
        <f t="shared" si="0"/>
        <v>830000000</v>
      </c>
      <c r="AJ13" s="53">
        <f t="shared" si="0"/>
        <v>0</v>
      </c>
      <c r="AK13" s="53">
        <f>AT13+BC13+BL13+BU13</f>
        <v>0</v>
      </c>
      <c r="AL13" s="53"/>
      <c r="AM13" s="58">
        <f>1148000000*0.03+15000000</f>
        <v>49440000</v>
      </c>
      <c r="AN13" s="57"/>
      <c r="AO13" s="57">
        <v>0</v>
      </c>
      <c r="AP13" s="57"/>
      <c r="AQ13" s="57">
        <v>830000000</v>
      </c>
      <c r="AR13" s="57"/>
      <c r="AS13" s="57">
        <f>SUM(AM13:AR13)</f>
        <v>879440000</v>
      </c>
      <c r="AT13" s="57"/>
      <c r="AU13" s="57"/>
      <c r="AV13" s="58">
        <f>1170000000*0.03</f>
        <v>35100000</v>
      </c>
      <c r="AW13" s="57"/>
      <c r="AX13" s="58">
        <v>1100000000</v>
      </c>
      <c r="AY13" s="57"/>
      <c r="AZ13" s="57"/>
      <c r="BA13" s="57"/>
      <c r="BB13" s="57">
        <f>SUM(AV13:BA13)</f>
        <v>1135100000</v>
      </c>
      <c r="BC13" s="57"/>
      <c r="BD13" s="57"/>
      <c r="BE13" s="58">
        <f>1193000000*0.03</f>
        <v>35790000</v>
      </c>
      <c r="BF13" s="57"/>
      <c r="BG13" s="58">
        <v>1700000000</v>
      </c>
      <c r="BH13" s="57"/>
      <c r="BI13" s="57"/>
      <c r="BJ13" s="57"/>
      <c r="BK13" s="57">
        <f>SUM(BE13:BJ13)</f>
        <v>1735790000</v>
      </c>
      <c r="BL13" s="57"/>
      <c r="BM13" s="57"/>
      <c r="BN13" s="58">
        <f>1216000000*0.03</f>
        <v>36480000</v>
      </c>
      <c r="BO13" s="57"/>
      <c r="BP13" s="57"/>
      <c r="BQ13" s="57"/>
      <c r="BR13" s="59"/>
      <c r="BS13" s="60"/>
      <c r="BT13" s="57">
        <f>SUM(BN13:BS13)</f>
        <v>36480000</v>
      </c>
      <c r="BU13" s="57"/>
      <c r="BV13" s="27"/>
      <c r="BW13" s="28" t="s">
        <v>158</v>
      </c>
    </row>
    <row r="14" spans="2:75" ht="69" customHeight="1" x14ac:dyDescent="0.15">
      <c r="B14" s="135"/>
      <c r="C14" s="136"/>
      <c r="D14" s="137"/>
      <c r="E14" s="134"/>
      <c r="F14" s="140"/>
      <c r="G14" s="134"/>
      <c r="H14" s="134"/>
      <c r="I14" s="134"/>
      <c r="J14" s="134"/>
      <c r="K14" s="134"/>
      <c r="L14" s="134"/>
      <c r="M14" s="22">
        <v>2402</v>
      </c>
      <c r="N14" s="23" t="s">
        <v>30</v>
      </c>
      <c r="O14" s="2">
        <v>587</v>
      </c>
      <c r="P14" s="24" t="s">
        <v>159</v>
      </c>
      <c r="Q14" s="23">
        <v>2402118</v>
      </c>
      <c r="R14" s="24" t="s">
        <v>152</v>
      </c>
      <c r="S14" s="23">
        <v>240211800</v>
      </c>
      <c r="T14" s="24" t="s">
        <v>153</v>
      </c>
      <c r="U14" s="25" t="s">
        <v>123</v>
      </c>
      <c r="V14" s="25">
        <v>9</v>
      </c>
      <c r="W14" s="25"/>
      <c r="X14" s="25" t="s">
        <v>24</v>
      </c>
      <c r="Y14" s="29">
        <v>4</v>
      </c>
      <c r="Z14" s="26">
        <v>0</v>
      </c>
      <c r="AA14" s="26">
        <v>1</v>
      </c>
      <c r="AB14" s="26" t="s">
        <v>160</v>
      </c>
      <c r="AC14" s="26" t="s">
        <v>161</v>
      </c>
      <c r="AD14" s="53">
        <f t="shared" ref="AD14:AD37" si="1">SUM(AE14+AF14+AG14+AH14+AI14+AJ14)</f>
        <v>541810000</v>
      </c>
      <c r="AE14" s="57">
        <f t="shared" si="0"/>
        <v>141810000</v>
      </c>
      <c r="AF14" s="53">
        <f t="shared" si="0"/>
        <v>0</v>
      </c>
      <c r="AG14" s="53">
        <f t="shared" si="0"/>
        <v>400000000</v>
      </c>
      <c r="AH14" s="53">
        <f t="shared" si="0"/>
        <v>0</v>
      </c>
      <c r="AI14" s="53">
        <f t="shared" si="0"/>
        <v>0</v>
      </c>
      <c r="AJ14" s="53">
        <f t="shared" si="0"/>
        <v>0</v>
      </c>
      <c r="AK14" s="53">
        <f t="shared" ref="AK14:AK37" si="2">AT14+BC14+BL14+BU14</f>
        <v>0</v>
      </c>
      <c r="AL14" s="53"/>
      <c r="AM14" s="58">
        <f>1148000000*0.03</f>
        <v>34440000</v>
      </c>
      <c r="AN14" s="57"/>
      <c r="AO14" s="57">
        <v>0</v>
      </c>
      <c r="AP14" s="57"/>
      <c r="AQ14" s="57"/>
      <c r="AR14" s="57"/>
      <c r="AS14" s="57">
        <f t="shared" ref="AS14:AS37" si="3">SUM(AM14:AR14)</f>
        <v>34440000</v>
      </c>
      <c r="AT14" s="57"/>
      <c r="AU14" s="57"/>
      <c r="AV14" s="58">
        <f>1170000000*0.03</f>
        <v>35100000</v>
      </c>
      <c r="AW14" s="57"/>
      <c r="AX14" s="58">
        <v>200000000</v>
      </c>
      <c r="AY14" s="57"/>
      <c r="AZ14" s="57"/>
      <c r="BA14" s="57"/>
      <c r="BB14" s="57">
        <f t="shared" ref="BB14:BB37" si="4">SUM(AV14:BA14)</f>
        <v>235100000</v>
      </c>
      <c r="BC14" s="57"/>
      <c r="BD14" s="57"/>
      <c r="BE14" s="58">
        <f>1193000000*0.03</f>
        <v>35790000</v>
      </c>
      <c r="BF14" s="57"/>
      <c r="BG14" s="58">
        <v>200000000</v>
      </c>
      <c r="BH14" s="57"/>
      <c r="BI14" s="57"/>
      <c r="BJ14" s="57"/>
      <c r="BK14" s="57">
        <f t="shared" ref="BK14:BK37" si="5">SUM(BE14:BJ14)</f>
        <v>235790000</v>
      </c>
      <c r="BL14" s="57"/>
      <c r="BM14" s="57"/>
      <c r="BN14" s="58">
        <f>1216000000*0.03</f>
        <v>36480000</v>
      </c>
      <c r="BO14" s="57"/>
      <c r="BP14" s="57"/>
      <c r="BQ14" s="57"/>
      <c r="BR14" s="59"/>
      <c r="BS14" s="60"/>
      <c r="BT14" s="57">
        <f t="shared" ref="BT14:BT37" si="6">SUM(BN14:BS14)</f>
        <v>36480000</v>
      </c>
      <c r="BU14" s="57"/>
      <c r="BV14" s="27"/>
      <c r="BW14" s="28" t="s">
        <v>158</v>
      </c>
    </row>
    <row r="15" spans="2:75" ht="66.75" customHeight="1" x14ac:dyDescent="0.15">
      <c r="B15" s="135"/>
      <c r="C15" s="136"/>
      <c r="D15" s="137"/>
      <c r="E15" s="134"/>
      <c r="F15" s="140"/>
      <c r="G15" s="134"/>
      <c r="H15" s="134"/>
      <c r="I15" s="134"/>
      <c r="J15" s="134"/>
      <c r="K15" s="134"/>
      <c r="L15" s="134"/>
      <c r="M15" s="22">
        <v>2402</v>
      </c>
      <c r="N15" s="23" t="s">
        <v>30</v>
      </c>
      <c r="O15" s="2">
        <v>588</v>
      </c>
      <c r="P15" s="30" t="s">
        <v>162</v>
      </c>
      <c r="Q15" s="31" t="s">
        <v>31</v>
      </c>
      <c r="R15" s="24" t="s">
        <v>163</v>
      </c>
      <c r="S15" s="32" t="s">
        <v>31</v>
      </c>
      <c r="T15" s="30" t="s">
        <v>164</v>
      </c>
      <c r="U15" s="25" t="s">
        <v>123</v>
      </c>
      <c r="V15" s="25">
        <v>9</v>
      </c>
      <c r="W15" s="25"/>
      <c r="X15" s="25">
        <v>0</v>
      </c>
      <c r="Y15" s="29">
        <v>1500</v>
      </c>
      <c r="Z15" s="26">
        <v>400</v>
      </c>
      <c r="AA15" s="26" t="s">
        <v>165</v>
      </c>
      <c r="AB15" s="26" t="s">
        <v>166</v>
      </c>
      <c r="AC15" s="26" t="s">
        <v>167</v>
      </c>
      <c r="AD15" s="53">
        <f t="shared" si="1"/>
        <v>46748183637</v>
      </c>
      <c r="AE15" s="57">
        <f t="shared" si="0"/>
        <v>3890331237</v>
      </c>
      <c r="AF15" s="53">
        <f t="shared" si="0"/>
        <v>0</v>
      </c>
      <c r="AG15" s="53">
        <f t="shared" si="0"/>
        <v>0</v>
      </c>
      <c r="AH15" s="53">
        <v>30000000000</v>
      </c>
      <c r="AI15" s="53">
        <f t="shared" si="0"/>
        <v>12857852400</v>
      </c>
      <c r="AJ15" s="53"/>
      <c r="AK15" s="53">
        <f t="shared" si="2"/>
        <v>110000000</v>
      </c>
      <c r="AL15" s="53" t="s">
        <v>168</v>
      </c>
      <c r="AM15" s="58">
        <f>(1148000000*0.2)+(900000000*0.23)+37190127</f>
        <v>473790127</v>
      </c>
      <c r="AN15" s="57"/>
      <c r="AO15" s="57">
        <v>0</v>
      </c>
      <c r="AP15" s="57"/>
      <c r="AQ15" s="57">
        <v>2351750000</v>
      </c>
      <c r="AR15" s="57"/>
      <c r="AS15" s="57">
        <f t="shared" si="3"/>
        <v>2825540127</v>
      </c>
      <c r="AT15" s="57">
        <v>20000000</v>
      </c>
      <c r="AU15" s="57" t="s">
        <v>168</v>
      </c>
      <c r="AV15" s="58">
        <f>(1170000000*0.2)+(1600000000*0.23)+542548484</f>
        <v>1144548484</v>
      </c>
      <c r="AW15" s="57"/>
      <c r="AX15" s="58">
        <v>0</v>
      </c>
      <c r="AY15" s="57">
        <v>30000000000</v>
      </c>
      <c r="AZ15" s="58">
        <v>3399043127</v>
      </c>
      <c r="BA15" s="57"/>
      <c r="BB15" s="57">
        <f t="shared" si="4"/>
        <v>34543591611</v>
      </c>
      <c r="BC15" s="57">
        <v>25000000</v>
      </c>
      <c r="BD15" s="57" t="s">
        <v>168</v>
      </c>
      <c r="BE15" s="58">
        <f>(1193000000*0.2)+(1632000000*0.23)+382564939</f>
        <v>996524939</v>
      </c>
      <c r="BF15" s="57"/>
      <c r="BG15" s="58"/>
      <c r="BH15" s="57"/>
      <c r="BI15" s="58">
        <v>3501014420</v>
      </c>
      <c r="BJ15" s="57"/>
      <c r="BK15" s="57">
        <f t="shared" si="5"/>
        <v>4497539359</v>
      </c>
      <c r="BL15" s="57">
        <v>30000000</v>
      </c>
      <c r="BM15" s="57" t="s">
        <v>169</v>
      </c>
      <c r="BN15" s="58">
        <f>(1216000000*0.2)+(1664000000*0.23)+649547687</f>
        <v>1275467687</v>
      </c>
      <c r="BO15" s="57"/>
      <c r="BP15" s="58"/>
      <c r="BQ15" s="57"/>
      <c r="BR15" s="58">
        <v>3606044853</v>
      </c>
      <c r="BS15" s="60"/>
      <c r="BT15" s="57">
        <f t="shared" si="6"/>
        <v>4881512540</v>
      </c>
      <c r="BU15" s="57">
        <v>35000000</v>
      </c>
      <c r="BV15" s="27" t="s">
        <v>168</v>
      </c>
      <c r="BW15" s="28" t="s">
        <v>158</v>
      </c>
    </row>
    <row r="16" spans="2:75" ht="54" customHeight="1" x14ac:dyDescent="0.15">
      <c r="B16" s="135"/>
      <c r="C16" s="136"/>
      <c r="D16" s="137"/>
      <c r="E16" s="134"/>
      <c r="F16" s="140"/>
      <c r="G16" s="134"/>
      <c r="H16" s="134"/>
      <c r="I16" s="134"/>
      <c r="J16" s="134"/>
      <c r="K16" s="134"/>
      <c r="L16" s="134"/>
      <c r="M16" s="22">
        <v>2402</v>
      </c>
      <c r="N16" s="23" t="s">
        <v>30</v>
      </c>
      <c r="O16" s="2">
        <v>589</v>
      </c>
      <c r="P16" s="33" t="s">
        <v>170</v>
      </c>
      <c r="Q16" s="31" t="s">
        <v>31</v>
      </c>
      <c r="R16" s="24" t="s">
        <v>171</v>
      </c>
      <c r="S16" s="31" t="s">
        <v>31</v>
      </c>
      <c r="T16" s="30" t="s">
        <v>172</v>
      </c>
      <c r="U16" s="25" t="s">
        <v>123</v>
      </c>
      <c r="V16" s="25">
        <v>9</v>
      </c>
      <c r="W16" s="25"/>
      <c r="X16" s="25" t="s">
        <v>24</v>
      </c>
      <c r="Y16" s="29">
        <v>60</v>
      </c>
      <c r="Z16" s="26">
        <v>1</v>
      </c>
      <c r="AA16" s="26" t="s">
        <v>173</v>
      </c>
      <c r="AB16" s="26" t="s">
        <v>174</v>
      </c>
      <c r="AC16" s="26" t="s">
        <v>175</v>
      </c>
      <c r="AD16" s="53">
        <f t="shared" si="1"/>
        <v>72673485875</v>
      </c>
      <c r="AE16" s="57">
        <f t="shared" si="0"/>
        <v>2663500000</v>
      </c>
      <c r="AF16" s="53">
        <f t="shared" si="0"/>
        <v>0</v>
      </c>
      <c r="AG16" s="53">
        <f t="shared" si="0"/>
        <v>67658235875</v>
      </c>
      <c r="AH16" s="53">
        <f t="shared" si="0"/>
        <v>0</v>
      </c>
      <c r="AI16" s="53">
        <f t="shared" si="0"/>
        <v>2351750000</v>
      </c>
      <c r="AJ16" s="53">
        <f t="shared" si="0"/>
        <v>0</v>
      </c>
      <c r="AK16" s="53">
        <f t="shared" si="2"/>
        <v>0</v>
      </c>
      <c r="AL16" s="53"/>
      <c r="AM16" s="58">
        <f>1148000000*0.5</f>
        <v>574000000</v>
      </c>
      <c r="AN16" s="57"/>
      <c r="AO16" s="57">
        <v>0</v>
      </c>
      <c r="AP16" s="57"/>
      <c r="AQ16" s="58">
        <v>2351750000</v>
      </c>
      <c r="AR16" s="57"/>
      <c r="AS16" s="57">
        <f t="shared" si="3"/>
        <v>2925750000</v>
      </c>
      <c r="AT16" s="57"/>
      <c r="AU16" s="57"/>
      <c r="AV16" s="58">
        <f>1170000000*0.5+100000000</f>
        <v>685000000</v>
      </c>
      <c r="AW16" s="57"/>
      <c r="AX16" s="61">
        <v>0</v>
      </c>
      <c r="AY16" s="57"/>
      <c r="AZ16" s="57"/>
      <c r="BA16" s="57"/>
      <c r="BB16" s="57">
        <f t="shared" si="4"/>
        <v>685000000</v>
      </c>
      <c r="BC16" s="57"/>
      <c r="BD16" s="57"/>
      <c r="BE16" s="58">
        <f>1193000000*0.5+100000000</f>
        <v>696500000</v>
      </c>
      <c r="BF16" s="57"/>
      <c r="BG16" s="58">
        <v>50365556973</v>
      </c>
      <c r="BH16" s="57"/>
      <c r="BI16" s="57"/>
      <c r="BJ16" s="57"/>
      <c r="BK16" s="57">
        <f t="shared" si="5"/>
        <v>51062056973</v>
      </c>
      <c r="BL16" s="57"/>
      <c r="BM16" s="57"/>
      <c r="BN16" s="58">
        <f>1216000000*0.5+100000000</f>
        <v>708000000</v>
      </c>
      <c r="BO16" s="57"/>
      <c r="BP16" s="58">
        <v>17292678902</v>
      </c>
      <c r="BQ16" s="57"/>
      <c r="BR16" s="59"/>
      <c r="BS16" s="60"/>
      <c r="BT16" s="57">
        <f t="shared" si="6"/>
        <v>18000678902</v>
      </c>
      <c r="BU16" s="57"/>
      <c r="BV16" s="27"/>
      <c r="BW16" s="28" t="s">
        <v>158</v>
      </c>
    </row>
    <row r="17" spans="2:75" ht="35.25" customHeight="1" x14ac:dyDescent="0.15">
      <c r="B17" s="135"/>
      <c r="C17" s="136"/>
      <c r="D17" s="137"/>
      <c r="E17" s="134"/>
      <c r="F17" s="140"/>
      <c r="G17" s="134"/>
      <c r="H17" s="134"/>
      <c r="I17" s="134"/>
      <c r="J17" s="134"/>
      <c r="K17" s="134"/>
      <c r="L17" s="134"/>
      <c r="M17" s="22">
        <v>2402</v>
      </c>
      <c r="N17" s="23" t="s">
        <v>30</v>
      </c>
      <c r="O17" s="2">
        <v>590</v>
      </c>
      <c r="P17" s="30" t="s">
        <v>176</v>
      </c>
      <c r="Q17" s="24">
        <v>2402018</v>
      </c>
      <c r="R17" s="24" t="s">
        <v>177</v>
      </c>
      <c r="S17" s="24">
        <v>240201800</v>
      </c>
      <c r="T17" s="30" t="s">
        <v>177</v>
      </c>
      <c r="U17" s="25" t="s">
        <v>123</v>
      </c>
      <c r="V17" s="25">
        <v>9</v>
      </c>
      <c r="W17" s="25"/>
      <c r="X17" s="25" t="s">
        <v>24</v>
      </c>
      <c r="Y17" s="29">
        <v>4</v>
      </c>
      <c r="Z17" s="26" t="s">
        <v>178</v>
      </c>
      <c r="AA17" s="26">
        <v>1</v>
      </c>
      <c r="AB17" s="26" t="s">
        <v>160</v>
      </c>
      <c r="AC17" s="26" t="s">
        <v>161</v>
      </c>
      <c r="AD17" s="53">
        <f t="shared" si="1"/>
        <v>10766158604</v>
      </c>
      <c r="AE17" s="57">
        <f t="shared" si="0"/>
        <v>402700000</v>
      </c>
      <c r="AF17" s="53">
        <f t="shared" si="0"/>
        <v>0</v>
      </c>
      <c r="AG17" s="53">
        <f t="shared" si="0"/>
        <v>10363458604</v>
      </c>
      <c r="AH17" s="53">
        <f t="shared" si="0"/>
        <v>0</v>
      </c>
      <c r="AI17" s="53">
        <f t="shared" si="0"/>
        <v>0</v>
      </c>
      <c r="AJ17" s="53">
        <f t="shared" si="0"/>
        <v>0</v>
      </c>
      <c r="AK17" s="53">
        <f t="shared" si="2"/>
        <v>0</v>
      </c>
      <c r="AL17" s="53"/>
      <c r="AM17" s="58">
        <f>1148000000*0.1-70000000</f>
        <v>44800000</v>
      </c>
      <c r="AN17" s="57"/>
      <c r="AO17" s="57">
        <v>0</v>
      </c>
      <c r="AP17" s="57"/>
      <c r="AQ17" s="57"/>
      <c r="AR17" s="57"/>
      <c r="AS17" s="57">
        <f t="shared" si="3"/>
        <v>44800000</v>
      </c>
      <c r="AT17" s="57"/>
      <c r="AU17" s="57"/>
      <c r="AV17" s="58">
        <f>1170000000*0.1</f>
        <v>117000000</v>
      </c>
      <c r="AW17" s="57"/>
      <c r="AX17" s="58">
        <v>5363458604</v>
      </c>
      <c r="AY17" s="57"/>
      <c r="AZ17" s="57"/>
      <c r="BA17" s="57"/>
      <c r="BB17" s="57">
        <f t="shared" si="4"/>
        <v>5480458604</v>
      </c>
      <c r="BC17" s="57"/>
      <c r="BD17" s="57"/>
      <c r="BE17" s="58">
        <f>1193000000*0.1</f>
        <v>119300000</v>
      </c>
      <c r="BF17" s="57"/>
      <c r="BG17" s="61"/>
      <c r="BH17" s="57"/>
      <c r="BI17" s="57"/>
      <c r="BJ17" s="57"/>
      <c r="BK17" s="57">
        <f t="shared" si="5"/>
        <v>119300000</v>
      </c>
      <c r="BL17" s="57"/>
      <c r="BM17" s="57"/>
      <c r="BN17" s="58">
        <f>1216000000*0.1</f>
        <v>121600000</v>
      </c>
      <c r="BO17" s="57"/>
      <c r="BP17" s="58">
        <v>5000000000</v>
      </c>
      <c r="BQ17" s="57"/>
      <c r="BR17" s="59"/>
      <c r="BS17" s="60"/>
      <c r="BT17" s="57">
        <f t="shared" si="6"/>
        <v>5121600000</v>
      </c>
      <c r="BU17" s="57"/>
      <c r="BV17" s="27"/>
      <c r="BW17" s="28" t="s">
        <v>158</v>
      </c>
    </row>
    <row r="18" spans="2:75" ht="54.75" customHeight="1" x14ac:dyDescent="0.15">
      <c r="B18" s="135"/>
      <c r="C18" s="136"/>
      <c r="D18" s="137"/>
      <c r="E18" s="134"/>
      <c r="F18" s="140"/>
      <c r="G18" s="134"/>
      <c r="H18" s="134"/>
      <c r="I18" s="134"/>
      <c r="J18" s="134"/>
      <c r="K18" s="134"/>
      <c r="L18" s="134"/>
      <c r="M18" s="22">
        <v>2402</v>
      </c>
      <c r="N18" s="23" t="s">
        <v>30</v>
      </c>
      <c r="O18" s="2">
        <v>591</v>
      </c>
      <c r="P18" s="30" t="s">
        <v>179</v>
      </c>
      <c r="Q18" s="24">
        <v>2402038</v>
      </c>
      <c r="R18" s="24" t="s">
        <v>180</v>
      </c>
      <c r="S18" s="24">
        <v>240203800</v>
      </c>
      <c r="T18" s="30" t="s">
        <v>181</v>
      </c>
      <c r="U18" s="25" t="s">
        <v>123</v>
      </c>
      <c r="V18" s="25">
        <v>9</v>
      </c>
      <c r="W18" s="25"/>
      <c r="X18" s="25" t="s">
        <v>24</v>
      </c>
      <c r="Y18" s="29">
        <v>10</v>
      </c>
      <c r="Z18" s="26">
        <v>1</v>
      </c>
      <c r="AA18" s="26" t="s">
        <v>182</v>
      </c>
      <c r="AB18" s="26" t="s">
        <v>183</v>
      </c>
      <c r="AC18" s="26" t="s">
        <v>184</v>
      </c>
      <c r="AD18" s="53">
        <f t="shared" si="1"/>
        <v>2056700000</v>
      </c>
      <c r="AE18" s="57">
        <f t="shared" si="0"/>
        <v>2056700000</v>
      </c>
      <c r="AF18" s="53">
        <f t="shared" si="0"/>
        <v>0</v>
      </c>
      <c r="AG18" s="53">
        <f t="shared" si="0"/>
        <v>0</v>
      </c>
      <c r="AH18" s="53">
        <f t="shared" si="0"/>
        <v>0</v>
      </c>
      <c r="AI18" s="53">
        <f t="shared" si="0"/>
        <v>0</v>
      </c>
      <c r="AJ18" s="53">
        <f t="shared" si="0"/>
        <v>0</v>
      </c>
      <c r="AK18" s="53">
        <f t="shared" si="2"/>
        <v>0</v>
      </c>
      <c r="AL18" s="53"/>
      <c r="AM18" s="58">
        <f>900000000*0.2+147500000</f>
        <v>327500000</v>
      </c>
      <c r="AN18" s="57"/>
      <c r="AO18" s="57">
        <v>0</v>
      </c>
      <c r="AP18" s="57"/>
      <c r="AQ18" s="57"/>
      <c r="AR18" s="57"/>
      <c r="AS18" s="57">
        <f t="shared" si="3"/>
        <v>327500000</v>
      </c>
      <c r="AT18" s="57"/>
      <c r="AU18" s="57"/>
      <c r="AV18" s="58">
        <f>1600000000*0.2+250000000</f>
        <v>570000000</v>
      </c>
      <c r="AW18" s="57"/>
      <c r="AX18" s="61"/>
      <c r="AY18" s="57"/>
      <c r="AZ18" s="57"/>
      <c r="BA18" s="57"/>
      <c r="BB18" s="57">
        <f t="shared" si="4"/>
        <v>570000000</v>
      </c>
      <c r="BC18" s="57"/>
      <c r="BD18" s="57"/>
      <c r="BE18" s="58">
        <f>1632000000*0.2+250000000</f>
        <v>576400000</v>
      </c>
      <c r="BF18" s="57"/>
      <c r="BG18" s="61"/>
      <c r="BH18" s="57"/>
      <c r="BI18" s="57"/>
      <c r="BJ18" s="57"/>
      <c r="BK18" s="57">
        <f t="shared" si="5"/>
        <v>576400000</v>
      </c>
      <c r="BL18" s="57"/>
      <c r="BM18" s="57"/>
      <c r="BN18" s="58">
        <f>1664000000*0.2+250000000</f>
        <v>582800000</v>
      </c>
      <c r="BO18" s="57"/>
      <c r="BP18" s="57"/>
      <c r="BQ18" s="57"/>
      <c r="BR18" s="59"/>
      <c r="BS18" s="60"/>
      <c r="BT18" s="57">
        <f t="shared" si="6"/>
        <v>582800000</v>
      </c>
      <c r="BU18" s="57"/>
      <c r="BV18" s="27"/>
      <c r="BW18" s="28" t="s">
        <v>158</v>
      </c>
    </row>
    <row r="19" spans="2:75" ht="51" customHeight="1" x14ac:dyDescent="0.15">
      <c r="B19" s="135"/>
      <c r="C19" s="136"/>
      <c r="D19" s="137"/>
      <c r="E19" s="134"/>
      <c r="F19" s="140"/>
      <c r="G19" s="134"/>
      <c r="H19" s="134"/>
      <c r="I19" s="134"/>
      <c r="J19" s="134"/>
      <c r="K19" s="134"/>
      <c r="L19" s="134"/>
      <c r="M19" s="22">
        <v>2402</v>
      </c>
      <c r="N19" s="23" t="s">
        <v>30</v>
      </c>
      <c r="O19" s="2">
        <v>592</v>
      </c>
      <c r="P19" s="30" t="s">
        <v>185</v>
      </c>
      <c r="Q19" s="24">
        <v>2402035</v>
      </c>
      <c r="R19" s="24" t="s">
        <v>186</v>
      </c>
      <c r="S19" s="24">
        <v>240203500</v>
      </c>
      <c r="T19" s="30" t="s">
        <v>187</v>
      </c>
      <c r="U19" s="25" t="s">
        <v>123</v>
      </c>
      <c r="V19" s="25">
        <v>9</v>
      </c>
      <c r="W19" s="25"/>
      <c r="X19" s="25" t="s">
        <v>24</v>
      </c>
      <c r="Y19" s="29">
        <v>40</v>
      </c>
      <c r="Z19" s="26">
        <v>8</v>
      </c>
      <c r="AA19" s="26" t="s">
        <v>188</v>
      </c>
      <c r="AB19" s="26" t="s">
        <v>189</v>
      </c>
      <c r="AC19" s="26" t="s">
        <v>190</v>
      </c>
      <c r="AD19" s="53">
        <f t="shared" si="1"/>
        <v>2898000000</v>
      </c>
      <c r="AE19" s="57">
        <f t="shared" si="0"/>
        <v>2898000000</v>
      </c>
      <c r="AF19" s="53">
        <f t="shared" si="0"/>
        <v>0</v>
      </c>
      <c r="AG19" s="53">
        <f t="shared" si="0"/>
        <v>0</v>
      </c>
      <c r="AH19" s="53">
        <f t="shared" si="0"/>
        <v>0</v>
      </c>
      <c r="AI19" s="53">
        <f t="shared" si="0"/>
        <v>0</v>
      </c>
      <c r="AJ19" s="53">
        <f t="shared" si="0"/>
        <v>0</v>
      </c>
      <c r="AK19" s="53">
        <f t="shared" si="2"/>
        <v>0</v>
      </c>
      <c r="AL19" s="53"/>
      <c r="AM19" s="58">
        <f>900000000*0.5</f>
        <v>450000000</v>
      </c>
      <c r="AN19" s="57"/>
      <c r="AO19" s="57">
        <v>0</v>
      </c>
      <c r="AP19" s="57"/>
      <c r="AQ19" s="57"/>
      <c r="AR19" s="57"/>
      <c r="AS19" s="57">
        <f t="shared" si="3"/>
        <v>450000000</v>
      </c>
      <c r="AT19" s="57"/>
      <c r="AU19" s="57"/>
      <c r="AV19" s="58">
        <f>1600000000*0.5</f>
        <v>800000000</v>
      </c>
      <c r="AW19" s="57"/>
      <c r="AX19" s="61"/>
      <c r="AY19" s="57"/>
      <c r="AZ19" s="57"/>
      <c r="BA19" s="57"/>
      <c r="BB19" s="57">
        <f t="shared" si="4"/>
        <v>800000000</v>
      </c>
      <c r="BC19" s="57"/>
      <c r="BD19" s="57"/>
      <c r="BE19" s="58">
        <f>1632000000*0.5</f>
        <v>816000000</v>
      </c>
      <c r="BF19" s="57"/>
      <c r="BG19" s="61"/>
      <c r="BH19" s="57"/>
      <c r="BI19" s="57"/>
      <c r="BJ19" s="57"/>
      <c r="BK19" s="57">
        <f t="shared" si="5"/>
        <v>816000000</v>
      </c>
      <c r="BL19" s="57"/>
      <c r="BM19" s="57"/>
      <c r="BN19" s="58">
        <f>1664000000*0.5</f>
        <v>832000000</v>
      </c>
      <c r="BO19" s="57"/>
      <c r="BP19" s="57"/>
      <c r="BQ19" s="57"/>
      <c r="BR19" s="59"/>
      <c r="BS19" s="60"/>
      <c r="BT19" s="57">
        <f t="shared" si="6"/>
        <v>832000000</v>
      </c>
      <c r="BU19" s="57"/>
      <c r="BV19" s="27"/>
      <c r="BW19" s="28" t="s">
        <v>158</v>
      </c>
    </row>
    <row r="20" spans="2:75" ht="35.25" customHeight="1" x14ac:dyDescent="0.15">
      <c r="B20" s="135"/>
      <c r="C20" s="136"/>
      <c r="D20" s="137"/>
      <c r="E20" s="134"/>
      <c r="F20" s="140"/>
      <c r="G20" s="134"/>
      <c r="H20" s="134"/>
      <c r="I20" s="134"/>
      <c r="J20" s="134"/>
      <c r="K20" s="134"/>
      <c r="L20" s="134"/>
      <c r="M20" s="22">
        <v>2402</v>
      </c>
      <c r="N20" s="23" t="s">
        <v>30</v>
      </c>
      <c r="O20" s="2">
        <v>593</v>
      </c>
      <c r="P20" s="30" t="s">
        <v>191</v>
      </c>
      <c r="Q20" s="24">
        <v>2402015</v>
      </c>
      <c r="R20" s="24" t="s">
        <v>192</v>
      </c>
      <c r="S20" s="24">
        <v>240201500</v>
      </c>
      <c r="T20" s="30" t="s">
        <v>193</v>
      </c>
      <c r="U20" s="25" t="s">
        <v>123</v>
      </c>
      <c r="V20" s="25">
        <v>9</v>
      </c>
      <c r="W20" s="25"/>
      <c r="X20" s="25">
        <v>4</v>
      </c>
      <c r="Y20" s="26" t="s">
        <v>194</v>
      </c>
      <c r="Z20" s="26" t="s">
        <v>195</v>
      </c>
      <c r="AA20" s="26" t="s">
        <v>195</v>
      </c>
      <c r="AB20" s="26" t="s">
        <v>194</v>
      </c>
      <c r="AC20" s="26" t="s">
        <v>196</v>
      </c>
      <c r="AD20" s="53">
        <f t="shared" si="1"/>
        <v>4094540000</v>
      </c>
      <c r="AE20" s="57">
        <f t="shared" si="0"/>
        <v>94540000</v>
      </c>
      <c r="AF20" s="53">
        <f t="shared" si="0"/>
        <v>0</v>
      </c>
      <c r="AG20" s="53">
        <f t="shared" si="0"/>
        <v>4000000000</v>
      </c>
      <c r="AH20" s="53">
        <f t="shared" si="0"/>
        <v>0</v>
      </c>
      <c r="AI20" s="53">
        <f t="shared" si="0"/>
        <v>0</v>
      </c>
      <c r="AJ20" s="53">
        <f t="shared" si="0"/>
        <v>0</v>
      </c>
      <c r="AK20" s="53">
        <f t="shared" si="2"/>
        <v>0</v>
      </c>
      <c r="AL20" s="53"/>
      <c r="AM20" s="58">
        <f>1148000000*0.02</f>
        <v>22960000</v>
      </c>
      <c r="AN20" s="57"/>
      <c r="AO20" s="57">
        <v>0</v>
      </c>
      <c r="AP20" s="57"/>
      <c r="AQ20" s="57"/>
      <c r="AR20" s="57"/>
      <c r="AS20" s="57">
        <f t="shared" si="3"/>
        <v>22960000</v>
      </c>
      <c r="AT20" s="57"/>
      <c r="AU20" s="57"/>
      <c r="AV20" s="58">
        <f>1170000000*0.02</f>
        <v>23400000</v>
      </c>
      <c r="AW20" s="57"/>
      <c r="AX20" s="61">
        <v>4000000000</v>
      </c>
      <c r="AY20" s="57"/>
      <c r="AZ20" s="57"/>
      <c r="BA20" s="57"/>
      <c r="BB20" s="57">
        <f t="shared" si="4"/>
        <v>4023400000</v>
      </c>
      <c r="BC20" s="57"/>
      <c r="BD20" s="57"/>
      <c r="BE20" s="58">
        <f>1193000000*0.02</f>
        <v>23860000</v>
      </c>
      <c r="BF20" s="57"/>
      <c r="BG20" s="61"/>
      <c r="BH20" s="57"/>
      <c r="BI20" s="57"/>
      <c r="BJ20" s="57"/>
      <c r="BK20" s="57">
        <f t="shared" si="5"/>
        <v>23860000</v>
      </c>
      <c r="BL20" s="57"/>
      <c r="BM20" s="57"/>
      <c r="BN20" s="58">
        <f>1216000000*0.02</f>
        <v>24320000</v>
      </c>
      <c r="BO20" s="57"/>
      <c r="BP20" s="57"/>
      <c r="BQ20" s="57"/>
      <c r="BR20" s="59"/>
      <c r="BS20" s="60"/>
      <c r="BT20" s="57">
        <f t="shared" si="6"/>
        <v>24320000</v>
      </c>
      <c r="BU20" s="57"/>
      <c r="BV20" s="27"/>
      <c r="BW20" s="28" t="s">
        <v>158</v>
      </c>
    </row>
    <row r="21" spans="2:75" ht="35.25" customHeight="1" x14ac:dyDescent="0.15">
      <c r="B21" s="135"/>
      <c r="C21" s="136"/>
      <c r="D21" s="137"/>
      <c r="E21" s="134"/>
      <c r="F21" s="140"/>
      <c r="G21" s="134"/>
      <c r="H21" s="134"/>
      <c r="I21" s="134"/>
      <c r="J21" s="134"/>
      <c r="K21" s="134"/>
      <c r="L21" s="134"/>
      <c r="M21" s="22">
        <v>2402</v>
      </c>
      <c r="N21" s="23" t="s">
        <v>30</v>
      </c>
      <c r="O21" s="2">
        <v>594</v>
      </c>
      <c r="P21" s="30" t="s">
        <v>197</v>
      </c>
      <c r="Q21" s="24">
        <v>2402019</v>
      </c>
      <c r="R21" s="24" t="s">
        <v>198</v>
      </c>
      <c r="S21" s="24">
        <v>240201900</v>
      </c>
      <c r="T21" s="30" t="s">
        <v>198</v>
      </c>
      <c r="U21" s="25" t="s">
        <v>123</v>
      </c>
      <c r="V21" s="25">
        <v>9</v>
      </c>
      <c r="W21" s="25"/>
      <c r="X21" s="25" t="s">
        <v>24</v>
      </c>
      <c r="Y21" s="29">
        <v>2</v>
      </c>
      <c r="Z21" s="26">
        <v>0</v>
      </c>
      <c r="AA21" s="26">
        <v>1</v>
      </c>
      <c r="AB21" s="26" t="s">
        <v>199</v>
      </c>
      <c r="AC21" s="26" t="s">
        <v>200</v>
      </c>
      <c r="AD21" s="53">
        <f t="shared" si="1"/>
        <v>644540000</v>
      </c>
      <c r="AE21" s="57">
        <f t="shared" si="0"/>
        <v>644540000</v>
      </c>
      <c r="AF21" s="53">
        <f t="shared" si="0"/>
        <v>0</v>
      </c>
      <c r="AG21" s="53">
        <f t="shared" si="0"/>
        <v>0</v>
      </c>
      <c r="AH21" s="53">
        <f t="shared" si="0"/>
        <v>0</v>
      </c>
      <c r="AI21" s="53">
        <f t="shared" si="0"/>
        <v>0</v>
      </c>
      <c r="AJ21" s="53">
        <f t="shared" si="0"/>
        <v>0</v>
      </c>
      <c r="AK21" s="53">
        <f t="shared" si="2"/>
        <v>0</v>
      </c>
      <c r="AL21" s="53"/>
      <c r="AM21" s="58">
        <f>1148000000*0.02</f>
        <v>22960000</v>
      </c>
      <c r="AN21" s="57"/>
      <c r="AO21" s="57">
        <v>0</v>
      </c>
      <c r="AP21" s="57"/>
      <c r="AQ21" s="57"/>
      <c r="AR21" s="57"/>
      <c r="AS21" s="57">
        <f t="shared" si="3"/>
        <v>22960000</v>
      </c>
      <c r="AT21" s="57"/>
      <c r="AU21" s="57"/>
      <c r="AV21" s="58">
        <f>1170000000*0.02+150000000</f>
        <v>173400000</v>
      </c>
      <c r="AW21" s="57"/>
      <c r="AX21" s="61"/>
      <c r="AY21" s="57"/>
      <c r="AZ21" s="57"/>
      <c r="BA21" s="57"/>
      <c r="BB21" s="57">
        <f t="shared" si="4"/>
        <v>173400000</v>
      </c>
      <c r="BC21" s="57"/>
      <c r="BD21" s="57"/>
      <c r="BE21" s="58">
        <f>1193000000*0.02+250000000</f>
        <v>273860000</v>
      </c>
      <c r="BF21" s="57"/>
      <c r="BG21" s="61"/>
      <c r="BH21" s="57"/>
      <c r="BI21" s="57"/>
      <c r="BJ21" s="57"/>
      <c r="BK21" s="57">
        <f t="shared" si="5"/>
        <v>273860000</v>
      </c>
      <c r="BL21" s="57"/>
      <c r="BM21" s="57"/>
      <c r="BN21" s="58">
        <f>1216000000*0.02+150000000</f>
        <v>174320000</v>
      </c>
      <c r="BO21" s="57"/>
      <c r="BP21" s="57"/>
      <c r="BQ21" s="57"/>
      <c r="BR21" s="59"/>
      <c r="BS21" s="60"/>
      <c r="BT21" s="57">
        <f t="shared" si="6"/>
        <v>174320000</v>
      </c>
      <c r="BU21" s="57"/>
      <c r="BV21" s="27"/>
      <c r="BW21" s="28" t="s">
        <v>158</v>
      </c>
    </row>
    <row r="22" spans="2:75" ht="35.25" customHeight="1" x14ac:dyDescent="0.15">
      <c r="B22" s="135"/>
      <c r="C22" s="136"/>
      <c r="D22" s="137"/>
      <c r="E22" s="134"/>
      <c r="F22" s="140"/>
      <c r="G22" s="134"/>
      <c r="H22" s="134"/>
      <c r="I22" s="134"/>
      <c r="J22" s="134"/>
      <c r="K22" s="134"/>
      <c r="L22" s="134"/>
      <c r="M22" s="22">
        <v>2402</v>
      </c>
      <c r="N22" s="23" t="s">
        <v>30</v>
      </c>
      <c r="O22" s="2">
        <v>595</v>
      </c>
      <c r="P22" s="30" t="s">
        <v>201</v>
      </c>
      <c r="Q22" s="24">
        <v>2402022</v>
      </c>
      <c r="R22" s="24" t="s">
        <v>202</v>
      </c>
      <c r="S22" s="24">
        <v>240202200</v>
      </c>
      <c r="T22" s="30" t="s">
        <v>203</v>
      </c>
      <c r="U22" s="25" t="s">
        <v>123</v>
      </c>
      <c r="V22" s="25">
        <v>9</v>
      </c>
      <c r="W22" s="25"/>
      <c r="X22" s="25" t="s">
        <v>24</v>
      </c>
      <c r="Y22" s="29">
        <v>5</v>
      </c>
      <c r="Z22" s="26">
        <v>1</v>
      </c>
      <c r="AA22" s="26" t="s">
        <v>199</v>
      </c>
      <c r="AB22" s="26" t="s">
        <v>204</v>
      </c>
      <c r="AC22" s="26" t="s">
        <v>194</v>
      </c>
      <c r="AD22" s="53">
        <f t="shared" si="1"/>
        <v>714540000</v>
      </c>
      <c r="AE22" s="57">
        <f t="shared" si="0"/>
        <v>714540000</v>
      </c>
      <c r="AF22" s="53">
        <f t="shared" si="0"/>
        <v>0</v>
      </c>
      <c r="AG22" s="53">
        <f t="shared" si="0"/>
        <v>0</v>
      </c>
      <c r="AH22" s="53">
        <f t="shared" si="0"/>
        <v>0</v>
      </c>
      <c r="AI22" s="53">
        <f t="shared" si="0"/>
        <v>0</v>
      </c>
      <c r="AJ22" s="53">
        <f t="shared" si="0"/>
        <v>0</v>
      </c>
      <c r="AK22" s="53">
        <f t="shared" si="2"/>
        <v>0</v>
      </c>
      <c r="AL22" s="53"/>
      <c r="AM22" s="58">
        <f>1148000000*0.02+70000000</f>
        <v>92960000</v>
      </c>
      <c r="AN22" s="57"/>
      <c r="AO22" s="57">
        <v>0</v>
      </c>
      <c r="AP22" s="57"/>
      <c r="AQ22" s="57"/>
      <c r="AR22" s="57"/>
      <c r="AS22" s="57">
        <f t="shared" si="3"/>
        <v>92960000</v>
      </c>
      <c r="AT22" s="57"/>
      <c r="AU22" s="57"/>
      <c r="AV22" s="58">
        <f>1170000000*0.02+150000000</f>
        <v>173400000</v>
      </c>
      <c r="AW22" s="57"/>
      <c r="AX22" s="61"/>
      <c r="AY22" s="57"/>
      <c r="AZ22" s="57"/>
      <c r="BA22" s="57"/>
      <c r="BB22" s="57">
        <f t="shared" si="4"/>
        <v>173400000</v>
      </c>
      <c r="BC22" s="57"/>
      <c r="BD22" s="57"/>
      <c r="BE22" s="58">
        <f>1193000000*0.02+250000000</f>
        <v>273860000</v>
      </c>
      <c r="BF22" s="57"/>
      <c r="BG22" s="61"/>
      <c r="BH22" s="57"/>
      <c r="BI22" s="57"/>
      <c r="BJ22" s="57"/>
      <c r="BK22" s="57">
        <f t="shared" si="5"/>
        <v>273860000</v>
      </c>
      <c r="BL22" s="57"/>
      <c r="BM22" s="57"/>
      <c r="BN22" s="58">
        <f>1216000000*0.02+150000000</f>
        <v>174320000</v>
      </c>
      <c r="BO22" s="57"/>
      <c r="BP22" s="57"/>
      <c r="BQ22" s="57"/>
      <c r="BR22" s="59"/>
      <c r="BS22" s="60"/>
      <c r="BT22" s="57">
        <f t="shared" si="6"/>
        <v>174320000</v>
      </c>
      <c r="BU22" s="57"/>
      <c r="BV22" s="27"/>
      <c r="BW22" s="28" t="s">
        <v>158</v>
      </c>
    </row>
    <row r="23" spans="2:75" ht="50.25" customHeight="1" x14ac:dyDescent="0.15">
      <c r="B23" s="135"/>
      <c r="C23" s="136"/>
      <c r="D23" s="137"/>
      <c r="E23" s="134"/>
      <c r="F23" s="140"/>
      <c r="G23" s="134"/>
      <c r="H23" s="134"/>
      <c r="I23" s="134"/>
      <c r="J23" s="134"/>
      <c r="K23" s="134"/>
      <c r="L23" s="134"/>
      <c r="M23" s="22">
        <v>2402</v>
      </c>
      <c r="N23" s="23" t="s">
        <v>30</v>
      </c>
      <c r="O23" s="2">
        <v>596</v>
      </c>
      <c r="P23" s="30" t="s">
        <v>205</v>
      </c>
      <c r="Q23" s="31" t="s">
        <v>31</v>
      </c>
      <c r="R23" s="24" t="s">
        <v>206</v>
      </c>
      <c r="S23" s="31" t="s">
        <v>31</v>
      </c>
      <c r="T23" s="30" t="s">
        <v>207</v>
      </c>
      <c r="U23" s="25" t="s">
        <v>123</v>
      </c>
      <c r="V23" s="25">
        <v>9</v>
      </c>
      <c r="W23" s="25"/>
      <c r="X23" s="25">
        <v>0</v>
      </c>
      <c r="Y23" s="29">
        <v>10</v>
      </c>
      <c r="Z23" s="26">
        <v>0</v>
      </c>
      <c r="AA23" s="26">
        <v>3</v>
      </c>
      <c r="AB23" s="26" t="s">
        <v>208</v>
      </c>
      <c r="AC23" s="26" t="s">
        <v>184</v>
      </c>
      <c r="AD23" s="53">
        <f t="shared" si="1"/>
        <v>453900000</v>
      </c>
      <c r="AE23" s="57">
        <f t="shared" si="0"/>
        <v>453900000</v>
      </c>
      <c r="AF23" s="53">
        <f t="shared" si="0"/>
        <v>0</v>
      </c>
      <c r="AG23" s="53">
        <f t="shared" si="0"/>
        <v>0</v>
      </c>
      <c r="AH23" s="53">
        <f t="shared" si="0"/>
        <v>0</v>
      </c>
      <c r="AI23" s="53">
        <f t="shared" si="0"/>
        <v>0</v>
      </c>
      <c r="AJ23" s="53">
        <f t="shared" si="0"/>
        <v>0</v>
      </c>
      <c r="AK23" s="53">
        <f t="shared" si="2"/>
        <v>0</v>
      </c>
      <c r="AL23" s="53"/>
      <c r="AM23" s="58">
        <f>(900000000*0.07)</f>
        <v>63000000.000000007</v>
      </c>
      <c r="AN23" s="57"/>
      <c r="AO23" s="57">
        <v>0</v>
      </c>
      <c r="AP23" s="57"/>
      <c r="AQ23" s="57"/>
      <c r="AR23" s="57"/>
      <c r="AS23" s="57">
        <f t="shared" si="3"/>
        <v>63000000.000000007</v>
      </c>
      <c r="AT23" s="57"/>
      <c r="AU23" s="57"/>
      <c r="AV23" s="58">
        <f>+(1600000000*0.07)</f>
        <v>112000000.00000001</v>
      </c>
      <c r="AW23" s="57"/>
      <c r="AX23" s="61"/>
      <c r="AY23" s="57"/>
      <c r="AZ23" s="57"/>
      <c r="BA23" s="57"/>
      <c r="BB23" s="57">
        <f t="shared" si="4"/>
        <v>112000000.00000001</v>
      </c>
      <c r="BC23" s="57"/>
      <c r="BD23" s="57"/>
      <c r="BE23" s="58">
        <f>1193000000*0.02+(1632000000*0.07)</f>
        <v>138100000</v>
      </c>
      <c r="BF23" s="57"/>
      <c r="BG23" s="61"/>
      <c r="BH23" s="57"/>
      <c r="BI23" s="57"/>
      <c r="BJ23" s="57"/>
      <c r="BK23" s="57">
        <f t="shared" si="5"/>
        <v>138100000</v>
      </c>
      <c r="BL23" s="57"/>
      <c r="BM23" s="57"/>
      <c r="BN23" s="58">
        <f>1216000000*0.02+(1664000000*0.07)</f>
        <v>140800000</v>
      </c>
      <c r="BO23" s="57"/>
      <c r="BP23" s="57"/>
      <c r="BQ23" s="57"/>
      <c r="BR23" s="59"/>
      <c r="BS23" s="60"/>
      <c r="BT23" s="57">
        <f t="shared" si="6"/>
        <v>140800000</v>
      </c>
      <c r="BU23" s="57"/>
      <c r="BV23" s="27"/>
      <c r="BW23" s="28" t="s">
        <v>158</v>
      </c>
    </row>
    <row r="24" spans="2:75" ht="52.5" customHeight="1" x14ac:dyDescent="0.15">
      <c r="B24" s="135"/>
      <c r="C24" s="136"/>
      <c r="D24" s="137"/>
      <c r="E24" s="134"/>
      <c r="F24" s="140"/>
      <c r="G24" s="134"/>
      <c r="H24" s="134"/>
      <c r="I24" s="134"/>
      <c r="J24" s="134"/>
      <c r="K24" s="134"/>
      <c r="L24" s="134"/>
      <c r="M24" s="22">
        <v>2402</v>
      </c>
      <c r="N24" s="23" t="s">
        <v>30</v>
      </c>
      <c r="O24" s="2">
        <v>597</v>
      </c>
      <c r="P24" s="30" t="s">
        <v>209</v>
      </c>
      <c r="Q24" s="31" t="s">
        <v>31</v>
      </c>
      <c r="R24" s="24" t="s">
        <v>210</v>
      </c>
      <c r="S24" s="31" t="s">
        <v>31</v>
      </c>
      <c r="T24" s="30" t="s">
        <v>210</v>
      </c>
      <c r="U24" s="25" t="s">
        <v>123</v>
      </c>
      <c r="V24" s="25">
        <v>9</v>
      </c>
      <c r="W24" s="25"/>
      <c r="X24" s="25">
        <v>0</v>
      </c>
      <c r="Y24" s="29">
        <v>1</v>
      </c>
      <c r="Z24" s="26">
        <v>0</v>
      </c>
      <c r="AA24" s="26">
        <v>1</v>
      </c>
      <c r="AB24" s="26" t="s">
        <v>211</v>
      </c>
      <c r="AC24" s="26" t="s">
        <v>211</v>
      </c>
      <c r="AD24" s="53">
        <f t="shared" si="1"/>
        <v>2000000000</v>
      </c>
      <c r="AE24" s="57">
        <f t="shared" si="0"/>
        <v>2000000000</v>
      </c>
      <c r="AF24" s="53">
        <f t="shared" si="0"/>
        <v>0</v>
      </c>
      <c r="AG24" s="53">
        <f t="shared" si="0"/>
        <v>0</v>
      </c>
      <c r="AH24" s="53">
        <f t="shared" si="0"/>
        <v>0</v>
      </c>
      <c r="AI24" s="53">
        <f t="shared" si="0"/>
        <v>0</v>
      </c>
      <c r="AJ24" s="53">
        <f t="shared" si="0"/>
        <v>0</v>
      </c>
      <c r="AK24" s="53">
        <f t="shared" si="2"/>
        <v>0</v>
      </c>
      <c r="AL24" s="53"/>
      <c r="AM24" s="58">
        <v>2000000000</v>
      </c>
      <c r="AN24" s="57"/>
      <c r="AO24" s="57">
        <v>0</v>
      </c>
      <c r="AP24" s="57"/>
      <c r="AQ24" s="57"/>
      <c r="AR24" s="57"/>
      <c r="AS24" s="57">
        <f t="shared" si="3"/>
        <v>2000000000</v>
      </c>
      <c r="AT24" s="57"/>
      <c r="AU24" s="57"/>
      <c r="AV24" s="57">
        <v>0</v>
      </c>
      <c r="AW24" s="57"/>
      <c r="AX24" s="61"/>
      <c r="AY24" s="57"/>
      <c r="AZ24" s="57"/>
      <c r="BA24" s="57"/>
      <c r="BB24" s="57">
        <f t="shared" si="4"/>
        <v>0</v>
      </c>
      <c r="BC24" s="57"/>
      <c r="BD24" s="57"/>
      <c r="BE24" s="58">
        <v>0</v>
      </c>
      <c r="BF24" s="57"/>
      <c r="BG24" s="61"/>
      <c r="BH24" s="57"/>
      <c r="BI24" s="57"/>
      <c r="BJ24" s="57"/>
      <c r="BK24" s="57">
        <f t="shared" si="5"/>
        <v>0</v>
      </c>
      <c r="BL24" s="57"/>
      <c r="BM24" s="57"/>
      <c r="BN24" s="58">
        <v>0</v>
      </c>
      <c r="BO24" s="57"/>
      <c r="BP24" s="57"/>
      <c r="BQ24" s="57"/>
      <c r="BR24" s="59"/>
      <c r="BS24" s="60"/>
      <c r="BT24" s="57">
        <f t="shared" si="6"/>
        <v>0</v>
      </c>
      <c r="BU24" s="57"/>
      <c r="BV24" s="27"/>
      <c r="BW24" s="28" t="s">
        <v>158</v>
      </c>
    </row>
    <row r="25" spans="2:75" ht="46.5" customHeight="1" x14ac:dyDescent="0.15">
      <c r="B25" s="135"/>
      <c r="C25" s="136"/>
      <c r="D25" s="137"/>
      <c r="E25" s="134"/>
      <c r="F25" s="140"/>
      <c r="G25" s="134"/>
      <c r="H25" s="134"/>
      <c r="I25" s="134"/>
      <c r="J25" s="134"/>
      <c r="K25" s="134"/>
      <c r="L25" s="134"/>
      <c r="M25" s="22">
        <v>2402</v>
      </c>
      <c r="N25" s="23" t="s">
        <v>30</v>
      </c>
      <c r="O25" s="2">
        <v>598</v>
      </c>
      <c r="P25" s="30" t="s">
        <v>212</v>
      </c>
      <c r="Q25" s="24">
        <v>2402104</v>
      </c>
      <c r="R25" s="24" t="s">
        <v>213</v>
      </c>
      <c r="S25" s="24">
        <v>240210400</v>
      </c>
      <c r="T25" s="30" t="s">
        <v>42</v>
      </c>
      <c r="U25" s="25" t="s">
        <v>123</v>
      </c>
      <c r="V25" s="25">
        <v>9</v>
      </c>
      <c r="W25" s="25"/>
      <c r="X25" s="25" t="s">
        <v>24</v>
      </c>
      <c r="Y25" s="29">
        <v>3</v>
      </c>
      <c r="Z25" s="26">
        <v>1</v>
      </c>
      <c r="AA25" s="26" t="s">
        <v>199</v>
      </c>
      <c r="AB25" s="26" t="s">
        <v>156</v>
      </c>
      <c r="AC25" s="26" t="s">
        <v>214</v>
      </c>
      <c r="AD25" s="53">
        <f t="shared" si="1"/>
        <v>119540000</v>
      </c>
      <c r="AE25" s="57">
        <f t="shared" si="0"/>
        <v>119540000</v>
      </c>
      <c r="AF25" s="53">
        <f t="shared" si="0"/>
        <v>0</v>
      </c>
      <c r="AG25" s="53">
        <f t="shared" si="0"/>
        <v>0</v>
      </c>
      <c r="AH25" s="53">
        <f t="shared" si="0"/>
        <v>0</v>
      </c>
      <c r="AI25" s="53">
        <f t="shared" si="0"/>
        <v>0</v>
      </c>
      <c r="AJ25" s="53">
        <f t="shared" si="0"/>
        <v>0</v>
      </c>
      <c r="AK25" s="53">
        <f t="shared" si="2"/>
        <v>0</v>
      </c>
      <c r="AL25" s="53"/>
      <c r="AM25" s="58">
        <v>11480000</v>
      </c>
      <c r="AN25" s="57"/>
      <c r="AO25" s="57">
        <v>0</v>
      </c>
      <c r="AP25" s="57"/>
      <c r="AQ25" s="57"/>
      <c r="AR25" s="57"/>
      <c r="AS25" s="57">
        <f t="shared" si="3"/>
        <v>11480000</v>
      </c>
      <c r="AT25" s="57"/>
      <c r="AU25" s="57"/>
      <c r="AV25" s="58">
        <v>11700000</v>
      </c>
      <c r="AW25" s="57"/>
      <c r="AX25" s="61"/>
      <c r="AY25" s="57"/>
      <c r="AZ25" s="57"/>
      <c r="BA25" s="57"/>
      <c r="BB25" s="57">
        <f t="shared" si="4"/>
        <v>11700000</v>
      </c>
      <c r="BC25" s="57"/>
      <c r="BD25" s="57"/>
      <c r="BE25" s="58">
        <v>47720000</v>
      </c>
      <c r="BF25" s="57"/>
      <c r="BG25" s="61"/>
      <c r="BH25" s="57"/>
      <c r="BI25" s="57"/>
      <c r="BJ25" s="57"/>
      <c r="BK25" s="57">
        <f t="shared" si="5"/>
        <v>47720000</v>
      </c>
      <c r="BL25" s="57"/>
      <c r="BM25" s="57"/>
      <c r="BN25" s="58">
        <v>48640000</v>
      </c>
      <c r="BO25" s="57"/>
      <c r="BP25" s="57"/>
      <c r="BQ25" s="57"/>
      <c r="BR25" s="59"/>
      <c r="BS25" s="60"/>
      <c r="BT25" s="57">
        <f t="shared" si="6"/>
        <v>48640000</v>
      </c>
      <c r="BU25" s="57"/>
      <c r="BV25" s="27"/>
      <c r="BW25" s="28" t="s">
        <v>158</v>
      </c>
    </row>
    <row r="26" spans="2:75" ht="49.5" customHeight="1" x14ac:dyDescent="0.15">
      <c r="B26" s="135"/>
      <c r="C26" s="136"/>
      <c r="D26" s="137"/>
      <c r="E26" s="134"/>
      <c r="F26" s="140"/>
      <c r="G26" s="134"/>
      <c r="H26" s="134"/>
      <c r="I26" s="134"/>
      <c r="J26" s="134"/>
      <c r="K26" s="134"/>
      <c r="L26" s="134"/>
      <c r="M26" s="22">
        <v>2402</v>
      </c>
      <c r="N26" s="23" t="s">
        <v>30</v>
      </c>
      <c r="O26" s="2">
        <v>599</v>
      </c>
      <c r="P26" s="30" t="s">
        <v>215</v>
      </c>
      <c r="Q26" s="24">
        <v>2402117</v>
      </c>
      <c r="R26" s="24" t="s">
        <v>216</v>
      </c>
      <c r="S26" s="24">
        <v>240211700</v>
      </c>
      <c r="T26" s="30" t="s">
        <v>217</v>
      </c>
      <c r="U26" s="25" t="s">
        <v>123</v>
      </c>
      <c r="V26" s="25">
        <v>9</v>
      </c>
      <c r="W26" s="25"/>
      <c r="X26" s="25" t="s">
        <v>24</v>
      </c>
      <c r="Y26" s="29">
        <v>400</v>
      </c>
      <c r="Z26" s="26">
        <v>0</v>
      </c>
      <c r="AA26" s="26">
        <v>110</v>
      </c>
      <c r="AB26" s="26" t="s">
        <v>218</v>
      </c>
      <c r="AC26" s="26" t="s">
        <v>219</v>
      </c>
      <c r="AD26" s="53">
        <f t="shared" si="1"/>
        <v>5464310000</v>
      </c>
      <c r="AE26" s="57">
        <f t="shared" si="0"/>
        <v>169310000</v>
      </c>
      <c r="AF26" s="53">
        <f t="shared" si="0"/>
        <v>0</v>
      </c>
      <c r="AG26" s="53">
        <f t="shared" si="0"/>
        <v>4800000000</v>
      </c>
      <c r="AH26" s="53">
        <f t="shared" si="0"/>
        <v>0</v>
      </c>
      <c r="AI26" s="53">
        <f t="shared" si="0"/>
        <v>495000000</v>
      </c>
      <c r="AJ26" s="53">
        <f t="shared" si="0"/>
        <v>0</v>
      </c>
      <c r="AK26" s="53">
        <f t="shared" si="2"/>
        <v>0</v>
      </c>
      <c r="AL26" s="53"/>
      <c r="AM26" s="58">
        <f>+(1148000000*0.03)+27500000</f>
        <v>61940000</v>
      </c>
      <c r="AN26" s="57"/>
      <c r="AO26" s="57">
        <v>0</v>
      </c>
      <c r="AP26" s="57"/>
      <c r="AQ26" s="57">
        <v>495000000</v>
      </c>
      <c r="AR26" s="57"/>
      <c r="AS26" s="57">
        <f t="shared" si="3"/>
        <v>556940000</v>
      </c>
      <c r="AT26" s="57"/>
      <c r="AU26" s="57"/>
      <c r="AV26" s="58">
        <f>+(1170000000*0.03)</f>
        <v>35100000</v>
      </c>
      <c r="AW26" s="57"/>
      <c r="AX26" s="58">
        <v>4800000000</v>
      </c>
      <c r="AY26" s="57"/>
      <c r="AZ26" s="57"/>
      <c r="BA26" s="57"/>
      <c r="BB26" s="57">
        <f t="shared" si="4"/>
        <v>4835100000</v>
      </c>
      <c r="BC26" s="57"/>
      <c r="BD26" s="57"/>
      <c r="BE26" s="57">
        <v>35790000</v>
      </c>
      <c r="BF26" s="57"/>
      <c r="BG26" s="61"/>
      <c r="BH26" s="57"/>
      <c r="BI26" s="57"/>
      <c r="BJ26" s="57"/>
      <c r="BK26" s="57">
        <f t="shared" si="5"/>
        <v>35790000</v>
      </c>
      <c r="BL26" s="57"/>
      <c r="BM26" s="57"/>
      <c r="BN26" s="58">
        <v>36480000</v>
      </c>
      <c r="BO26" s="57"/>
      <c r="BP26" s="57"/>
      <c r="BQ26" s="57"/>
      <c r="BR26" s="59"/>
      <c r="BS26" s="60"/>
      <c r="BT26" s="57">
        <f t="shared" si="6"/>
        <v>36480000</v>
      </c>
      <c r="BU26" s="57"/>
      <c r="BV26" s="27"/>
      <c r="BW26" s="28" t="s">
        <v>158</v>
      </c>
    </row>
    <row r="27" spans="2:75" ht="35.25" customHeight="1" x14ac:dyDescent="0.15">
      <c r="B27" s="135"/>
      <c r="C27" s="136"/>
      <c r="D27" s="137"/>
      <c r="E27" s="134"/>
      <c r="F27" s="140"/>
      <c r="G27" s="134"/>
      <c r="H27" s="134"/>
      <c r="I27" s="134"/>
      <c r="J27" s="134"/>
      <c r="K27" s="134"/>
      <c r="L27" s="134"/>
      <c r="M27" s="22">
        <v>2402</v>
      </c>
      <c r="N27" s="23" t="s">
        <v>30</v>
      </c>
      <c r="O27" s="2">
        <v>600</v>
      </c>
      <c r="P27" s="30" t="s">
        <v>220</v>
      </c>
      <c r="Q27" s="24">
        <v>2402104</v>
      </c>
      <c r="R27" s="24" t="s">
        <v>221</v>
      </c>
      <c r="S27" s="24">
        <v>240210400</v>
      </c>
      <c r="T27" s="30" t="s">
        <v>42</v>
      </c>
      <c r="U27" s="25" t="s">
        <v>123</v>
      </c>
      <c r="V27" s="25">
        <v>9</v>
      </c>
      <c r="W27" s="25"/>
      <c r="X27" s="25">
        <v>0</v>
      </c>
      <c r="Y27" s="29">
        <v>1</v>
      </c>
      <c r="Z27" s="26">
        <v>0</v>
      </c>
      <c r="AA27" s="26">
        <v>1</v>
      </c>
      <c r="AB27" s="26" t="s">
        <v>211</v>
      </c>
      <c r="AC27" s="26" t="s">
        <v>211</v>
      </c>
      <c r="AD27" s="53">
        <f t="shared" si="1"/>
        <v>109540000</v>
      </c>
      <c r="AE27" s="57">
        <f t="shared" si="0"/>
        <v>109540000</v>
      </c>
      <c r="AF27" s="53">
        <f t="shared" si="0"/>
        <v>0</v>
      </c>
      <c r="AG27" s="53">
        <f t="shared" si="0"/>
        <v>0</v>
      </c>
      <c r="AH27" s="53">
        <f t="shared" si="0"/>
        <v>0</v>
      </c>
      <c r="AI27" s="53">
        <f t="shared" si="0"/>
        <v>0</v>
      </c>
      <c r="AJ27" s="53">
        <f t="shared" si="0"/>
        <v>0</v>
      </c>
      <c r="AK27" s="53">
        <f t="shared" si="2"/>
        <v>0</v>
      </c>
      <c r="AL27" s="53"/>
      <c r="AM27" s="58">
        <f>+(1148000000*0.03)+40000000</f>
        <v>74440000</v>
      </c>
      <c r="AN27" s="57"/>
      <c r="AO27" s="57">
        <v>0</v>
      </c>
      <c r="AP27" s="57"/>
      <c r="AQ27" s="57"/>
      <c r="AR27" s="57"/>
      <c r="AS27" s="57">
        <f t="shared" si="3"/>
        <v>74440000</v>
      </c>
      <c r="AT27" s="57"/>
      <c r="AU27" s="57"/>
      <c r="AV27" s="58">
        <f>+(1170000000*0.03)</f>
        <v>35100000</v>
      </c>
      <c r="AW27" s="57"/>
      <c r="AX27" s="61"/>
      <c r="AY27" s="57"/>
      <c r="AZ27" s="57"/>
      <c r="BA27" s="57"/>
      <c r="BB27" s="57">
        <f t="shared" si="4"/>
        <v>35100000</v>
      </c>
      <c r="BC27" s="57"/>
      <c r="BD27" s="57"/>
      <c r="BE27" s="57">
        <v>0</v>
      </c>
      <c r="BF27" s="57"/>
      <c r="BG27" s="61"/>
      <c r="BH27" s="57"/>
      <c r="BI27" s="57"/>
      <c r="BJ27" s="57"/>
      <c r="BK27" s="57">
        <f t="shared" si="5"/>
        <v>0</v>
      </c>
      <c r="BL27" s="57"/>
      <c r="BM27" s="57"/>
      <c r="BN27" s="57">
        <v>0</v>
      </c>
      <c r="BO27" s="57"/>
      <c r="BP27" s="57"/>
      <c r="BQ27" s="57"/>
      <c r="BR27" s="59"/>
      <c r="BS27" s="60"/>
      <c r="BT27" s="57">
        <f t="shared" si="6"/>
        <v>0</v>
      </c>
      <c r="BU27" s="57"/>
      <c r="BV27" s="27"/>
      <c r="BW27" s="28" t="s">
        <v>158</v>
      </c>
    </row>
    <row r="28" spans="2:75" ht="137.25" customHeight="1" x14ac:dyDescent="0.15">
      <c r="B28" s="135"/>
      <c r="C28" s="136"/>
      <c r="D28" s="137"/>
      <c r="E28" s="134"/>
      <c r="F28" s="140"/>
      <c r="G28" s="134"/>
      <c r="H28" s="134"/>
      <c r="I28" s="134"/>
      <c r="J28" s="134"/>
      <c r="K28" s="134"/>
      <c r="L28" s="134"/>
      <c r="M28" s="22">
        <v>2402</v>
      </c>
      <c r="N28" s="23" t="s">
        <v>30</v>
      </c>
      <c r="O28" s="2">
        <v>601</v>
      </c>
      <c r="P28" s="30" t="s">
        <v>222</v>
      </c>
      <c r="Q28" s="24">
        <v>2402104</v>
      </c>
      <c r="R28" s="24" t="s">
        <v>221</v>
      </c>
      <c r="S28" s="24">
        <v>240210400</v>
      </c>
      <c r="T28" s="30" t="s">
        <v>42</v>
      </c>
      <c r="U28" s="25" t="s">
        <v>123</v>
      </c>
      <c r="V28" s="25">
        <v>9</v>
      </c>
      <c r="W28" s="25"/>
      <c r="X28" s="25" t="s">
        <v>24</v>
      </c>
      <c r="Y28" s="29">
        <v>7</v>
      </c>
      <c r="Z28" s="26">
        <v>0</v>
      </c>
      <c r="AA28" s="26">
        <v>2</v>
      </c>
      <c r="AB28" s="26" t="s">
        <v>223</v>
      </c>
      <c r="AC28" s="26" t="s">
        <v>224</v>
      </c>
      <c r="AD28" s="53">
        <f t="shared" si="1"/>
        <v>23635000</v>
      </c>
      <c r="AE28" s="57">
        <f t="shared" si="0"/>
        <v>23635000</v>
      </c>
      <c r="AF28" s="53">
        <f t="shared" si="0"/>
        <v>0</v>
      </c>
      <c r="AG28" s="53">
        <f t="shared" si="0"/>
        <v>0</v>
      </c>
      <c r="AH28" s="53">
        <f t="shared" si="0"/>
        <v>0</v>
      </c>
      <c r="AI28" s="53">
        <f t="shared" si="0"/>
        <v>0</v>
      </c>
      <c r="AJ28" s="53">
        <f t="shared" si="0"/>
        <v>0</v>
      </c>
      <c r="AK28" s="53">
        <f t="shared" si="2"/>
        <v>0</v>
      </c>
      <c r="AL28" s="53"/>
      <c r="AM28" s="58">
        <v>5740000</v>
      </c>
      <c r="AN28" s="57"/>
      <c r="AO28" s="57">
        <v>0</v>
      </c>
      <c r="AP28" s="57"/>
      <c r="AQ28" s="57"/>
      <c r="AR28" s="57"/>
      <c r="AS28" s="57">
        <f t="shared" si="3"/>
        <v>5740000</v>
      </c>
      <c r="AT28" s="57"/>
      <c r="AU28" s="57"/>
      <c r="AV28" s="57">
        <v>5850000</v>
      </c>
      <c r="AW28" s="57"/>
      <c r="AX28" s="61"/>
      <c r="AY28" s="57"/>
      <c r="AZ28" s="57"/>
      <c r="BA28" s="57"/>
      <c r="BB28" s="57">
        <f t="shared" si="4"/>
        <v>5850000</v>
      </c>
      <c r="BC28" s="57"/>
      <c r="BD28" s="57"/>
      <c r="BE28" s="57">
        <v>5965000</v>
      </c>
      <c r="BF28" s="57"/>
      <c r="BG28" s="61"/>
      <c r="BH28" s="57"/>
      <c r="BI28" s="57"/>
      <c r="BJ28" s="57"/>
      <c r="BK28" s="57">
        <f t="shared" si="5"/>
        <v>5965000</v>
      </c>
      <c r="BL28" s="57"/>
      <c r="BM28" s="57"/>
      <c r="BN28" s="57">
        <v>6080000</v>
      </c>
      <c r="BO28" s="57"/>
      <c r="BP28" s="57"/>
      <c r="BQ28" s="57"/>
      <c r="BR28" s="59"/>
      <c r="BS28" s="60"/>
      <c r="BT28" s="57">
        <f t="shared" si="6"/>
        <v>6080000</v>
      </c>
      <c r="BU28" s="57"/>
      <c r="BV28" s="27"/>
      <c r="BW28" s="28" t="s">
        <v>158</v>
      </c>
    </row>
    <row r="29" spans="2:75" ht="148.5" customHeight="1" x14ac:dyDescent="0.15">
      <c r="B29" s="135"/>
      <c r="C29" s="136"/>
      <c r="D29" s="137"/>
      <c r="E29" s="134"/>
      <c r="F29" s="140"/>
      <c r="G29" s="134"/>
      <c r="H29" s="134"/>
      <c r="I29" s="134"/>
      <c r="J29" s="134"/>
      <c r="K29" s="134"/>
      <c r="L29" s="134"/>
      <c r="M29" s="22">
        <v>2402</v>
      </c>
      <c r="N29" s="23" t="s">
        <v>30</v>
      </c>
      <c r="O29" s="2">
        <v>602</v>
      </c>
      <c r="P29" s="30" t="s">
        <v>225</v>
      </c>
      <c r="Q29" s="24">
        <v>2402104</v>
      </c>
      <c r="R29" s="24" t="s">
        <v>221</v>
      </c>
      <c r="S29" s="24">
        <v>240210400</v>
      </c>
      <c r="T29" s="30" t="s">
        <v>42</v>
      </c>
      <c r="U29" s="25" t="s">
        <v>123</v>
      </c>
      <c r="V29" s="25">
        <v>9</v>
      </c>
      <c r="W29" s="25"/>
      <c r="X29" s="25" t="s">
        <v>24</v>
      </c>
      <c r="Y29" s="29">
        <v>5</v>
      </c>
      <c r="Z29" s="26">
        <v>0</v>
      </c>
      <c r="AA29" s="26">
        <v>2</v>
      </c>
      <c r="AB29" s="26" t="s">
        <v>204</v>
      </c>
      <c r="AC29" s="26" t="s">
        <v>226</v>
      </c>
      <c r="AD29" s="53">
        <f t="shared" si="1"/>
        <v>23635000</v>
      </c>
      <c r="AE29" s="57">
        <f t="shared" ref="AE29:AJ37" si="7">+AM29+AV29+BE29+BN29</f>
        <v>23635000</v>
      </c>
      <c r="AF29" s="53">
        <f t="shared" si="7"/>
        <v>0</v>
      </c>
      <c r="AG29" s="53">
        <f t="shared" si="7"/>
        <v>0</v>
      </c>
      <c r="AH29" s="53">
        <f t="shared" si="7"/>
        <v>0</v>
      </c>
      <c r="AI29" s="53">
        <f t="shared" si="7"/>
        <v>0</v>
      </c>
      <c r="AJ29" s="53">
        <f t="shared" si="7"/>
        <v>0</v>
      </c>
      <c r="AK29" s="53">
        <f t="shared" si="2"/>
        <v>0</v>
      </c>
      <c r="AL29" s="53"/>
      <c r="AM29" s="58">
        <v>5740000</v>
      </c>
      <c r="AN29" s="57"/>
      <c r="AO29" s="57">
        <v>0</v>
      </c>
      <c r="AP29" s="57"/>
      <c r="AQ29" s="57"/>
      <c r="AR29" s="57"/>
      <c r="AS29" s="57">
        <f t="shared" si="3"/>
        <v>5740000</v>
      </c>
      <c r="AT29" s="57"/>
      <c r="AU29" s="57"/>
      <c r="AV29" s="57">
        <v>5850000</v>
      </c>
      <c r="AW29" s="57"/>
      <c r="AX29" s="61"/>
      <c r="AY29" s="57"/>
      <c r="AZ29" s="57"/>
      <c r="BA29" s="57"/>
      <c r="BB29" s="57">
        <f t="shared" si="4"/>
        <v>5850000</v>
      </c>
      <c r="BC29" s="57"/>
      <c r="BD29" s="57"/>
      <c r="BE29" s="57">
        <v>5965000</v>
      </c>
      <c r="BF29" s="57"/>
      <c r="BG29" s="61"/>
      <c r="BH29" s="57"/>
      <c r="BI29" s="57"/>
      <c r="BJ29" s="57"/>
      <c r="BK29" s="57">
        <f t="shared" si="5"/>
        <v>5965000</v>
      </c>
      <c r="BL29" s="57"/>
      <c r="BM29" s="57"/>
      <c r="BN29" s="57">
        <v>6080000</v>
      </c>
      <c r="BO29" s="57"/>
      <c r="BP29" s="57"/>
      <c r="BQ29" s="57"/>
      <c r="BR29" s="59"/>
      <c r="BS29" s="60"/>
      <c r="BT29" s="57">
        <f t="shared" si="6"/>
        <v>6080000</v>
      </c>
      <c r="BU29" s="57"/>
      <c r="BV29" s="27"/>
      <c r="BW29" s="28" t="s">
        <v>158</v>
      </c>
    </row>
    <row r="30" spans="2:75" ht="18" customHeight="1" x14ac:dyDescent="0.15">
      <c r="B30" s="41"/>
      <c r="C30" s="42"/>
      <c r="D30" s="35"/>
      <c r="E30" s="35"/>
      <c r="F30" s="51"/>
      <c r="G30" s="35"/>
      <c r="H30" s="35"/>
      <c r="I30" s="35"/>
      <c r="J30" s="35"/>
      <c r="K30" s="35"/>
      <c r="L30" s="35"/>
      <c r="M30" s="35"/>
      <c r="N30" s="44"/>
      <c r="O30" s="35"/>
      <c r="P30" s="52"/>
      <c r="Q30" s="46"/>
      <c r="R30" s="46"/>
      <c r="S30" s="46"/>
      <c r="T30" s="45"/>
      <c r="U30" s="43"/>
      <c r="V30" s="43"/>
      <c r="W30" s="43"/>
      <c r="X30" s="43"/>
      <c r="Y30" s="47"/>
      <c r="Z30" s="48"/>
      <c r="AA30" s="48"/>
      <c r="AB30" s="48"/>
      <c r="AC30" s="48"/>
      <c r="AD30" s="54">
        <f>SUM(AD13:AD29)</f>
        <v>153119328116</v>
      </c>
      <c r="AE30" s="54">
        <f t="shared" ref="AE30:BU30" si="8">SUM(AE13:AE29)</f>
        <v>16563031237</v>
      </c>
      <c r="AF30" s="54">
        <f t="shared" si="8"/>
        <v>0</v>
      </c>
      <c r="AG30" s="54">
        <f t="shared" si="8"/>
        <v>90021694479</v>
      </c>
      <c r="AH30" s="54">
        <f t="shared" si="8"/>
        <v>30000000000</v>
      </c>
      <c r="AI30" s="54">
        <f t="shared" si="8"/>
        <v>16534602400</v>
      </c>
      <c r="AJ30" s="54">
        <f t="shared" si="8"/>
        <v>0</v>
      </c>
      <c r="AK30" s="62">
        <f t="shared" si="8"/>
        <v>110000000</v>
      </c>
      <c r="AL30" s="62">
        <f t="shared" si="8"/>
        <v>0</v>
      </c>
      <c r="AM30" s="54">
        <f t="shared" si="8"/>
        <v>4315190127</v>
      </c>
      <c r="AN30" s="54">
        <f t="shared" si="8"/>
        <v>0</v>
      </c>
      <c r="AO30" s="54">
        <f t="shared" si="8"/>
        <v>0</v>
      </c>
      <c r="AP30" s="54">
        <f t="shared" si="8"/>
        <v>0</v>
      </c>
      <c r="AQ30" s="54">
        <f t="shared" si="8"/>
        <v>6028500000</v>
      </c>
      <c r="AR30" s="54">
        <f t="shared" si="8"/>
        <v>0</v>
      </c>
      <c r="AS30" s="54">
        <f t="shared" si="8"/>
        <v>10343690127</v>
      </c>
      <c r="AT30" s="62">
        <f t="shared" si="8"/>
        <v>20000000</v>
      </c>
      <c r="AU30" s="62">
        <f t="shared" si="8"/>
        <v>0</v>
      </c>
      <c r="AV30" s="54">
        <f t="shared" si="8"/>
        <v>3962548484</v>
      </c>
      <c r="AW30" s="54">
        <f t="shared" si="8"/>
        <v>0</v>
      </c>
      <c r="AX30" s="54">
        <f t="shared" si="8"/>
        <v>15463458604</v>
      </c>
      <c r="AY30" s="54">
        <f t="shared" si="8"/>
        <v>30000000000</v>
      </c>
      <c r="AZ30" s="54">
        <f t="shared" si="8"/>
        <v>3399043127</v>
      </c>
      <c r="BA30" s="54">
        <f t="shared" si="8"/>
        <v>0</v>
      </c>
      <c r="BB30" s="54">
        <f t="shared" si="8"/>
        <v>52825050215</v>
      </c>
      <c r="BC30" s="62">
        <f t="shared" si="8"/>
        <v>25000000</v>
      </c>
      <c r="BD30" s="62">
        <f t="shared" si="8"/>
        <v>0</v>
      </c>
      <c r="BE30" s="54">
        <f t="shared" si="8"/>
        <v>4081424939</v>
      </c>
      <c r="BF30" s="54">
        <f t="shared" si="8"/>
        <v>0</v>
      </c>
      <c r="BG30" s="54">
        <f t="shared" si="8"/>
        <v>52265556973</v>
      </c>
      <c r="BH30" s="54">
        <f t="shared" si="8"/>
        <v>0</v>
      </c>
      <c r="BI30" s="54">
        <f t="shared" si="8"/>
        <v>3501014420</v>
      </c>
      <c r="BJ30" s="54">
        <f t="shared" si="8"/>
        <v>0</v>
      </c>
      <c r="BK30" s="54">
        <f t="shared" si="8"/>
        <v>59847996332</v>
      </c>
      <c r="BL30" s="62">
        <f t="shared" si="8"/>
        <v>30000000</v>
      </c>
      <c r="BM30" s="62">
        <f t="shared" si="8"/>
        <v>0</v>
      </c>
      <c r="BN30" s="54">
        <f t="shared" si="8"/>
        <v>4203867687</v>
      </c>
      <c r="BO30" s="54">
        <f t="shared" si="8"/>
        <v>0</v>
      </c>
      <c r="BP30" s="54">
        <f t="shared" si="8"/>
        <v>22292678902</v>
      </c>
      <c r="BQ30" s="54">
        <f t="shared" si="8"/>
        <v>0</v>
      </c>
      <c r="BR30" s="54">
        <f t="shared" si="8"/>
        <v>3606044853</v>
      </c>
      <c r="BS30" s="54">
        <f t="shared" si="8"/>
        <v>0</v>
      </c>
      <c r="BT30" s="54">
        <f t="shared" si="8"/>
        <v>30102591442</v>
      </c>
      <c r="BU30" s="62">
        <f t="shared" si="8"/>
        <v>35000000</v>
      </c>
      <c r="BV30" s="27"/>
      <c r="BW30" s="28"/>
    </row>
    <row r="31" spans="2:75" ht="51.75" customHeight="1" x14ac:dyDescent="0.15">
      <c r="B31" s="135" t="s">
        <v>49</v>
      </c>
      <c r="C31" s="136" t="s">
        <v>39</v>
      </c>
      <c r="D31" s="137">
        <v>110</v>
      </c>
      <c r="E31" s="134" t="s">
        <v>227</v>
      </c>
      <c r="F31" s="134">
        <v>3</v>
      </c>
      <c r="G31" s="134"/>
      <c r="H31" s="134">
        <v>3</v>
      </c>
      <c r="I31" s="134">
        <v>3</v>
      </c>
      <c r="J31" s="134">
        <v>3</v>
      </c>
      <c r="K31" s="134">
        <v>3</v>
      </c>
      <c r="L31" s="134">
        <v>3</v>
      </c>
      <c r="M31" s="22">
        <v>2403</v>
      </c>
      <c r="N31" s="23" t="s">
        <v>41</v>
      </c>
      <c r="O31" s="2">
        <v>603</v>
      </c>
      <c r="P31" s="24" t="s">
        <v>228</v>
      </c>
      <c r="Q31" s="24">
        <v>2403080</v>
      </c>
      <c r="R31" s="34" t="s">
        <v>221</v>
      </c>
      <c r="S31" s="23">
        <v>240308000</v>
      </c>
      <c r="T31" s="24" t="s">
        <v>42</v>
      </c>
      <c r="U31" s="25" t="s">
        <v>123</v>
      </c>
      <c r="V31" s="25">
        <v>9</v>
      </c>
      <c r="W31" s="25"/>
      <c r="X31" s="25" t="s">
        <v>24</v>
      </c>
      <c r="Y31" s="29">
        <v>1</v>
      </c>
      <c r="Z31" s="26">
        <v>0</v>
      </c>
      <c r="AA31" s="26">
        <v>0</v>
      </c>
      <c r="AB31" s="26">
        <v>1</v>
      </c>
      <c r="AC31" s="26" t="s">
        <v>211</v>
      </c>
      <c r="AD31" s="53">
        <f t="shared" si="1"/>
        <v>0</v>
      </c>
      <c r="AE31" s="57">
        <f t="shared" si="7"/>
        <v>0</v>
      </c>
      <c r="AF31" s="53">
        <f t="shared" si="7"/>
        <v>0</v>
      </c>
      <c r="AG31" s="53">
        <f t="shared" si="7"/>
        <v>0</v>
      </c>
      <c r="AH31" s="53">
        <f t="shared" si="7"/>
        <v>0</v>
      </c>
      <c r="AI31" s="53">
        <f t="shared" si="7"/>
        <v>0</v>
      </c>
      <c r="AJ31" s="53">
        <f t="shared" si="7"/>
        <v>0</v>
      </c>
      <c r="AK31" s="53">
        <f t="shared" si="2"/>
        <v>0</v>
      </c>
      <c r="AL31" s="53"/>
      <c r="AM31" s="57">
        <v>0</v>
      </c>
      <c r="AN31" s="57"/>
      <c r="AO31" s="57">
        <v>0</v>
      </c>
      <c r="AP31" s="57"/>
      <c r="AQ31" s="57"/>
      <c r="AR31" s="124"/>
      <c r="AS31" s="57">
        <f t="shared" si="3"/>
        <v>0</v>
      </c>
      <c r="AT31" s="57"/>
      <c r="AU31" s="57"/>
      <c r="AV31" s="57">
        <v>0</v>
      </c>
      <c r="AW31" s="57"/>
      <c r="AX31" s="61"/>
      <c r="AY31" s="57"/>
      <c r="AZ31" s="57"/>
      <c r="BA31" s="57"/>
      <c r="BB31" s="57">
        <f t="shared" si="4"/>
        <v>0</v>
      </c>
      <c r="BC31" s="57"/>
      <c r="BD31" s="57"/>
      <c r="BE31" s="57">
        <v>0</v>
      </c>
      <c r="BF31" s="57"/>
      <c r="BG31" s="61"/>
      <c r="BH31" s="57"/>
      <c r="BI31" s="57"/>
      <c r="BJ31" s="57"/>
      <c r="BK31" s="57">
        <f t="shared" si="5"/>
        <v>0</v>
      </c>
      <c r="BL31" s="57"/>
      <c r="BM31" s="57"/>
      <c r="BN31" s="57">
        <v>0</v>
      </c>
      <c r="BO31" s="57"/>
      <c r="BP31" s="57"/>
      <c r="BQ31" s="57"/>
      <c r="BR31" s="60"/>
      <c r="BS31" s="60"/>
      <c r="BT31" s="57">
        <f t="shared" si="6"/>
        <v>0</v>
      </c>
      <c r="BU31" s="57"/>
      <c r="BV31" s="27"/>
      <c r="BW31" s="28" t="s">
        <v>158</v>
      </c>
    </row>
    <row r="32" spans="2:75" ht="77.25" customHeight="1" x14ac:dyDescent="0.15">
      <c r="B32" s="135"/>
      <c r="C32" s="136"/>
      <c r="D32" s="137"/>
      <c r="E32" s="134"/>
      <c r="F32" s="134"/>
      <c r="G32" s="134"/>
      <c r="H32" s="134"/>
      <c r="I32" s="134"/>
      <c r="J32" s="134"/>
      <c r="K32" s="134"/>
      <c r="L32" s="134"/>
      <c r="M32" s="22">
        <v>2403</v>
      </c>
      <c r="N32" s="23" t="s">
        <v>41</v>
      </c>
      <c r="O32" s="2">
        <v>604</v>
      </c>
      <c r="P32" s="24" t="s">
        <v>229</v>
      </c>
      <c r="Q32" s="23">
        <v>2403080</v>
      </c>
      <c r="R32" s="34" t="s">
        <v>221</v>
      </c>
      <c r="S32" s="23">
        <v>240308000</v>
      </c>
      <c r="T32" s="24" t="s">
        <v>42</v>
      </c>
      <c r="U32" s="25" t="s">
        <v>123</v>
      </c>
      <c r="V32" s="25">
        <v>9</v>
      </c>
      <c r="W32" s="25"/>
      <c r="X32" s="25" t="s">
        <v>24</v>
      </c>
      <c r="Y32" s="29">
        <v>2</v>
      </c>
      <c r="Z32" s="26">
        <v>0</v>
      </c>
      <c r="AA32" s="26">
        <v>1</v>
      </c>
      <c r="AB32" s="26" t="s">
        <v>211</v>
      </c>
      <c r="AC32" s="26" t="s">
        <v>155</v>
      </c>
      <c r="AD32" s="53">
        <f t="shared" si="1"/>
        <v>500000000</v>
      </c>
      <c r="AE32" s="57">
        <f t="shared" si="7"/>
        <v>0</v>
      </c>
      <c r="AF32" s="53">
        <f t="shared" si="7"/>
        <v>0</v>
      </c>
      <c r="AG32" s="53">
        <f t="shared" si="7"/>
        <v>500000000</v>
      </c>
      <c r="AH32" s="53">
        <f t="shared" si="7"/>
        <v>0</v>
      </c>
      <c r="AI32" s="53">
        <f t="shared" si="7"/>
        <v>0</v>
      </c>
      <c r="AJ32" s="53">
        <f t="shared" si="7"/>
        <v>0</v>
      </c>
      <c r="AK32" s="53">
        <f t="shared" si="2"/>
        <v>0</v>
      </c>
      <c r="AL32" s="53"/>
      <c r="AM32" s="57">
        <v>0</v>
      </c>
      <c r="AN32" s="57"/>
      <c r="AO32" s="57">
        <v>0</v>
      </c>
      <c r="AP32" s="57"/>
      <c r="AQ32" s="57"/>
      <c r="AR32" s="124"/>
      <c r="AS32" s="57">
        <f t="shared" si="3"/>
        <v>0</v>
      </c>
      <c r="AT32" s="57"/>
      <c r="AU32" s="57"/>
      <c r="AV32" s="57">
        <v>0</v>
      </c>
      <c r="AW32" s="57"/>
      <c r="AX32" s="61">
        <v>500000000</v>
      </c>
      <c r="AY32" s="57"/>
      <c r="AZ32" s="57"/>
      <c r="BA32" s="57"/>
      <c r="BB32" s="57">
        <f t="shared" si="4"/>
        <v>500000000</v>
      </c>
      <c r="BC32" s="57"/>
      <c r="BD32" s="57"/>
      <c r="BE32" s="57">
        <v>0</v>
      </c>
      <c r="BF32" s="57"/>
      <c r="BG32" s="61"/>
      <c r="BH32" s="57"/>
      <c r="BI32" s="57"/>
      <c r="BJ32" s="57"/>
      <c r="BK32" s="57">
        <f t="shared" si="5"/>
        <v>0</v>
      </c>
      <c r="BL32" s="57"/>
      <c r="BM32" s="57"/>
      <c r="BN32" s="57">
        <v>0</v>
      </c>
      <c r="BO32" s="57"/>
      <c r="BP32" s="57"/>
      <c r="BQ32" s="57"/>
      <c r="BR32" s="60"/>
      <c r="BS32" s="60"/>
      <c r="BT32" s="57">
        <f t="shared" si="6"/>
        <v>0</v>
      </c>
      <c r="BU32" s="57"/>
      <c r="BV32" s="27"/>
      <c r="BW32" s="28" t="s">
        <v>158</v>
      </c>
    </row>
    <row r="33" spans="2:75" ht="63" customHeight="1" x14ac:dyDescent="0.15">
      <c r="B33" s="135"/>
      <c r="C33" s="136"/>
      <c r="D33" s="137"/>
      <c r="E33" s="134"/>
      <c r="F33" s="134"/>
      <c r="G33" s="134"/>
      <c r="H33" s="134"/>
      <c r="I33" s="134"/>
      <c r="J33" s="134"/>
      <c r="K33" s="134"/>
      <c r="L33" s="134"/>
      <c r="M33" s="22">
        <v>2403</v>
      </c>
      <c r="N33" s="23" t="s">
        <v>41</v>
      </c>
      <c r="O33" s="2">
        <v>605</v>
      </c>
      <c r="P33" s="30" t="s">
        <v>40</v>
      </c>
      <c r="Q33" s="24">
        <v>2403080</v>
      </c>
      <c r="R33" s="34" t="s">
        <v>221</v>
      </c>
      <c r="S33" s="23">
        <v>240308000</v>
      </c>
      <c r="T33" s="30" t="s">
        <v>42</v>
      </c>
      <c r="U33" s="25" t="s">
        <v>123</v>
      </c>
      <c r="V33" s="25">
        <v>9</v>
      </c>
      <c r="W33" s="25"/>
      <c r="X33" s="25" t="s">
        <v>24</v>
      </c>
      <c r="Y33" s="29">
        <v>4</v>
      </c>
      <c r="Z33" s="26">
        <v>0</v>
      </c>
      <c r="AA33" s="26">
        <v>1</v>
      </c>
      <c r="AB33" s="26" t="s">
        <v>155</v>
      </c>
      <c r="AC33" s="26" t="s">
        <v>204</v>
      </c>
      <c r="AD33" s="53">
        <f t="shared" si="1"/>
        <v>500000000</v>
      </c>
      <c r="AE33" s="57">
        <f t="shared" si="7"/>
        <v>0</v>
      </c>
      <c r="AF33" s="53">
        <f t="shared" si="7"/>
        <v>0</v>
      </c>
      <c r="AG33" s="53">
        <f t="shared" si="7"/>
        <v>500000000</v>
      </c>
      <c r="AH33" s="53">
        <f t="shared" si="7"/>
        <v>0</v>
      </c>
      <c r="AI33" s="53">
        <f t="shared" si="7"/>
        <v>0</v>
      </c>
      <c r="AJ33" s="53">
        <f t="shared" si="7"/>
        <v>0</v>
      </c>
      <c r="AK33" s="53">
        <f t="shared" si="2"/>
        <v>0</v>
      </c>
      <c r="AL33" s="53"/>
      <c r="AM33" s="57">
        <v>0</v>
      </c>
      <c r="AN33" s="57"/>
      <c r="AO33" s="57">
        <v>0</v>
      </c>
      <c r="AP33" s="57"/>
      <c r="AQ33" s="57"/>
      <c r="AR33" s="124"/>
      <c r="AS33" s="57">
        <f t="shared" si="3"/>
        <v>0</v>
      </c>
      <c r="AT33" s="57"/>
      <c r="AU33" s="57"/>
      <c r="AV33" s="57">
        <v>0</v>
      </c>
      <c r="AW33" s="57"/>
      <c r="AX33" s="61"/>
      <c r="AY33" s="57"/>
      <c r="AZ33" s="57"/>
      <c r="BA33" s="57"/>
      <c r="BB33" s="57">
        <f t="shared" si="4"/>
        <v>0</v>
      </c>
      <c r="BC33" s="57"/>
      <c r="BD33" s="57"/>
      <c r="BE33" s="57">
        <v>0</v>
      </c>
      <c r="BF33" s="57"/>
      <c r="BG33" s="61">
        <v>500000000</v>
      </c>
      <c r="BH33" s="57"/>
      <c r="BI33" s="57"/>
      <c r="BJ33" s="57"/>
      <c r="BK33" s="57">
        <f t="shared" si="5"/>
        <v>500000000</v>
      </c>
      <c r="BL33" s="57"/>
      <c r="BM33" s="57"/>
      <c r="BN33" s="57">
        <v>0</v>
      </c>
      <c r="BO33" s="57"/>
      <c r="BP33" s="57"/>
      <c r="BQ33" s="57"/>
      <c r="BR33" s="60"/>
      <c r="BS33" s="60"/>
      <c r="BT33" s="57">
        <f t="shared" si="6"/>
        <v>0</v>
      </c>
      <c r="BU33" s="57"/>
      <c r="BV33" s="27"/>
      <c r="BW33" s="28" t="s">
        <v>158</v>
      </c>
    </row>
    <row r="34" spans="2:75" ht="18" customHeight="1" x14ac:dyDescent="0.15">
      <c r="B34" s="49"/>
      <c r="C34" s="50"/>
      <c r="D34" s="35"/>
      <c r="E34" s="35"/>
      <c r="F34" s="51"/>
      <c r="G34" s="35"/>
      <c r="H34" s="35"/>
      <c r="I34" s="35"/>
      <c r="J34" s="35"/>
      <c r="K34" s="35"/>
      <c r="L34" s="35"/>
      <c r="M34" s="35"/>
      <c r="N34" s="44"/>
      <c r="O34" s="35"/>
      <c r="P34" s="52"/>
      <c r="Q34" s="44"/>
      <c r="R34" s="44"/>
      <c r="S34" s="44"/>
      <c r="T34" s="52"/>
      <c r="U34" s="35"/>
      <c r="V34" s="35"/>
      <c r="W34" s="35"/>
      <c r="X34" s="35"/>
      <c r="Y34" s="47"/>
      <c r="Z34" s="48"/>
      <c r="AA34" s="48"/>
      <c r="AB34" s="48"/>
      <c r="AC34" s="48"/>
      <c r="AD34" s="55">
        <f>SUM(AD31:AD33)</f>
        <v>1000000000</v>
      </c>
      <c r="AE34" s="55">
        <f t="shared" ref="AE34:BU34" si="9">SUM(AE31:AE33)</f>
        <v>0</v>
      </c>
      <c r="AF34" s="55">
        <f t="shared" si="9"/>
        <v>0</v>
      </c>
      <c r="AG34" s="55">
        <f t="shared" si="9"/>
        <v>1000000000</v>
      </c>
      <c r="AH34" s="55">
        <f t="shared" si="9"/>
        <v>0</v>
      </c>
      <c r="AI34" s="55">
        <f t="shared" si="9"/>
        <v>0</v>
      </c>
      <c r="AJ34" s="55">
        <f t="shared" si="9"/>
        <v>0</v>
      </c>
      <c r="AK34" s="63">
        <f t="shared" si="9"/>
        <v>0</v>
      </c>
      <c r="AL34" s="63">
        <f t="shared" si="9"/>
        <v>0</v>
      </c>
      <c r="AM34" s="55">
        <f t="shared" si="9"/>
        <v>0</v>
      </c>
      <c r="AN34" s="55">
        <f t="shared" si="9"/>
        <v>0</v>
      </c>
      <c r="AO34" s="55">
        <f t="shared" si="9"/>
        <v>0</v>
      </c>
      <c r="AP34" s="55">
        <f t="shared" si="9"/>
        <v>0</v>
      </c>
      <c r="AQ34" s="55">
        <f t="shared" si="9"/>
        <v>0</v>
      </c>
      <c r="AR34" s="55">
        <f t="shared" si="9"/>
        <v>0</v>
      </c>
      <c r="AS34" s="55">
        <f t="shared" si="9"/>
        <v>0</v>
      </c>
      <c r="AT34" s="63">
        <f t="shared" si="9"/>
        <v>0</v>
      </c>
      <c r="AU34" s="63">
        <f t="shared" si="9"/>
        <v>0</v>
      </c>
      <c r="AV34" s="55">
        <f t="shared" si="9"/>
        <v>0</v>
      </c>
      <c r="AW34" s="55">
        <f t="shared" si="9"/>
        <v>0</v>
      </c>
      <c r="AX34" s="55">
        <f t="shared" si="9"/>
        <v>500000000</v>
      </c>
      <c r="AY34" s="55">
        <f t="shared" si="9"/>
        <v>0</v>
      </c>
      <c r="AZ34" s="55">
        <f t="shared" si="9"/>
        <v>0</v>
      </c>
      <c r="BA34" s="55">
        <f t="shared" si="9"/>
        <v>0</v>
      </c>
      <c r="BB34" s="55">
        <f t="shared" si="9"/>
        <v>500000000</v>
      </c>
      <c r="BC34" s="63">
        <f t="shared" si="9"/>
        <v>0</v>
      </c>
      <c r="BD34" s="63">
        <f t="shared" si="9"/>
        <v>0</v>
      </c>
      <c r="BE34" s="55">
        <f t="shared" si="9"/>
        <v>0</v>
      </c>
      <c r="BF34" s="55">
        <f t="shared" si="9"/>
        <v>0</v>
      </c>
      <c r="BG34" s="55">
        <f t="shared" si="9"/>
        <v>500000000</v>
      </c>
      <c r="BH34" s="55">
        <f t="shared" si="9"/>
        <v>0</v>
      </c>
      <c r="BI34" s="55">
        <f t="shared" si="9"/>
        <v>0</v>
      </c>
      <c r="BJ34" s="55">
        <f t="shared" si="9"/>
        <v>0</v>
      </c>
      <c r="BK34" s="55">
        <f t="shared" si="9"/>
        <v>500000000</v>
      </c>
      <c r="BL34" s="63">
        <f t="shared" si="9"/>
        <v>0</v>
      </c>
      <c r="BM34" s="63">
        <f t="shared" si="9"/>
        <v>0</v>
      </c>
      <c r="BN34" s="55">
        <f t="shared" si="9"/>
        <v>0</v>
      </c>
      <c r="BO34" s="55">
        <f t="shared" si="9"/>
        <v>0</v>
      </c>
      <c r="BP34" s="55">
        <f t="shared" si="9"/>
        <v>0</v>
      </c>
      <c r="BQ34" s="55">
        <f t="shared" si="9"/>
        <v>0</v>
      </c>
      <c r="BR34" s="55">
        <f t="shared" si="9"/>
        <v>0</v>
      </c>
      <c r="BS34" s="55">
        <f t="shared" si="9"/>
        <v>0</v>
      </c>
      <c r="BT34" s="55">
        <f t="shared" si="9"/>
        <v>0</v>
      </c>
      <c r="BU34" s="63">
        <f t="shared" si="9"/>
        <v>0</v>
      </c>
      <c r="BV34" s="27"/>
      <c r="BW34" s="28"/>
    </row>
    <row r="35" spans="2:75" ht="63.75" customHeight="1" x14ac:dyDescent="0.15">
      <c r="B35" s="135" t="s">
        <v>52</v>
      </c>
      <c r="C35" s="136" t="s">
        <v>43</v>
      </c>
      <c r="D35" s="137">
        <v>111</v>
      </c>
      <c r="E35" s="25" t="s">
        <v>44</v>
      </c>
      <c r="F35" s="28" t="s">
        <v>24</v>
      </c>
      <c r="G35" s="25"/>
      <c r="H35" s="25">
        <v>1</v>
      </c>
      <c r="I35" s="25">
        <v>0</v>
      </c>
      <c r="J35" s="25">
        <v>0</v>
      </c>
      <c r="K35" s="25">
        <v>0</v>
      </c>
      <c r="L35" s="25">
        <v>1</v>
      </c>
      <c r="M35" s="22">
        <v>2405</v>
      </c>
      <c r="N35" s="23" t="s">
        <v>45</v>
      </c>
      <c r="O35" s="2">
        <v>606</v>
      </c>
      <c r="P35" s="24" t="s">
        <v>230</v>
      </c>
      <c r="Q35" s="24">
        <v>2405015</v>
      </c>
      <c r="R35" s="34" t="s">
        <v>221</v>
      </c>
      <c r="S35" s="23">
        <v>240501500</v>
      </c>
      <c r="T35" s="24" t="s">
        <v>42</v>
      </c>
      <c r="U35" s="25" t="s">
        <v>123</v>
      </c>
      <c r="V35" s="25">
        <v>9</v>
      </c>
      <c r="W35" s="25"/>
      <c r="X35" s="25" t="s">
        <v>24</v>
      </c>
      <c r="Y35" s="29">
        <v>1</v>
      </c>
      <c r="Z35" s="26">
        <v>0</v>
      </c>
      <c r="AA35" s="26">
        <v>0</v>
      </c>
      <c r="AB35" s="26">
        <v>1</v>
      </c>
      <c r="AC35" s="26" t="s">
        <v>211</v>
      </c>
      <c r="AD35" s="53">
        <f t="shared" si="1"/>
        <v>3000000000</v>
      </c>
      <c r="AE35" s="57">
        <f t="shared" si="7"/>
        <v>0</v>
      </c>
      <c r="AF35" s="53">
        <f t="shared" si="7"/>
        <v>0</v>
      </c>
      <c r="AG35" s="53">
        <f t="shared" si="7"/>
        <v>3000000000</v>
      </c>
      <c r="AH35" s="53">
        <f t="shared" si="7"/>
        <v>0</v>
      </c>
      <c r="AI35" s="53">
        <f t="shared" si="7"/>
        <v>0</v>
      </c>
      <c r="AJ35" s="53">
        <f t="shared" si="7"/>
        <v>0</v>
      </c>
      <c r="AK35" s="53">
        <f t="shared" si="2"/>
        <v>0</v>
      </c>
      <c r="AL35" s="53"/>
      <c r="AM35" s="57">
        <v>0</v>
      </c>
      <c r="AN35" s="57"/>
      <c r="AO35" s="57">
        <v>0</v>
      </c>
      <c r="AP35" s="57"/>
      <c r="AQ35" s="57"/>
      <c r="AR35" s="124"/>
      <c r="AS35" s="57">
        <f t="shared" si="3"/>
        <v>0</v>
      </c>
      <c r="AT35" s="57"/>
      <c r="AU35" s="57"/>
      <c r="AV35" s="57">
        <v>0</v>
      </c>
      <c r="AW35" s="57"/>
      <c r="AX35" s="61">
        <v>3000000000</v>
      </c>
      <c r="AY35" s="57"/>
      <c r="AZ35" s="57"/>
      <c r="BA35" s="57"/>
      <c r="BB35" s="57">
        <f t="shared" si="4"/>
        <v>3000000000</v>
      </c>
      <c r="BC35" s="57"/>
      <c r="BD35" s="57"/>
      <c r="BE35" s="57">
        <v>0</v>
      </c>
      <c r="BF35" s="57"/>
      <c r="BG35" s="61"/>
      <c r="BH35" s="57"/>
      <c r="BI35" s="57"/>
      <c r="BJ35" s="57"/>
      <c r="BK35" s="57">
        <f t="shared" si="5"/>
        <v>0</v>
      </c>
      <c r="BL35" s="57"/>
      <c r="BM35" s="57"/>
      <c r="BN35" s="57">
        <v>0</v>
      </c>
      <c r="BO35" s="57"/>
      <c r="BP35" s="57"/>
      <c r="BQ35" s="57"/>
      <c r="BR35" s="60"/>
      <c r="BS35" s="60"/>
      <c r="BT35" s="57">
        <f t="shared" si="6"/>
        <v>0</v>
      </c>
      <c r="BU35" s="57"/>
      <c r="BV35" s="27"/>
      <c r="BW35" s="28" t="s">
        <v>158</v>
      </c>
    </row>
    <row r="36" spans="2:75" ht="38.25" customHeight="1" x14ac:dyDescent="0.15">
      <c r="B36" s="135"/>
      <c r="C36" s="136"/>
      <c r="D36" s="137"/>
      <c r="E36" s="134" t="s">
        <v>46</v>
      </c>
      <c r="F36" s="138" t="s">
        <v>24</v>
      </c>
      <c r="G36" s="134"/>
      <c r="H36" s="134">
        <v>1</v>
      </c>
      <c r="I36" s="134">
        <v>0</v>
      </c>
      <c r="J36" s="134">
        <v>0</v>
      </c>
      <c r="K36" s="134">
        <v>0</v>
      </c>
      <c r="L36" s="134">
        <v>1</v>
      </c>
      <c r="M36" s="22">
        <v>2406</v>
      </c>
      <c r="N36" s="23" t="s">
        <v>47</v>
      </c>
      <c r="O36" s="2">
        <v>607</v>
      </c>
      <c r="P36" s="24" t="s">
        <v>231</v>
      </c>
      <c r="Q36" s="23">
        <v>2406041</v>
      </c>
      <c r="R36" s="34" t="s">
        <v>221</v>
      </c>
      <c r="S36" s="23">
        <v>240604100</v>
      </c>
      <c r="T36" s="24" t="s">
        <v>42</v>
      </c>
      <c r="U36" s="25" t="s">
        <v>123</v>
      </c>
      <c r="V36" s="25">
        <v>9</v>
      </c>
      <c r="W36" s="25"/>
      <c r="X36" s="25" t="s">
        <v>24</v>
      </c>
      <c r="Y36" s="29">
        <v>1</v>
      </c>
      <c r="Z36" s="26">
        <v>0</v>
      </c>
      <c r="AA36" s="26">
        <v>1</v>
      </c>
      <c r="AB36" s="26" t="s">
        <v>211</v>
      </c>
      <c r="AC36" s="26" t="s">
        <v>211</v>
      </c>
      <c r="AD36" s="53">
        <f t="shared" si="1"/>
        <v>0</v>
      </c>
      <c r="AE36" s="57">
        <f t="shared" si="7"/>
        <v>0</v>
      </c>
      <c r="AF36" s="53">
        <f t="shared" si="7"/>
        <v>0</v>
      </c>
      <c r="AG36" s="53">
        <f t="shared" si="7"/>
        <v>0</v>
      </c>
      <c r="AH36" s="53">
        <f t="shared" si="7"/>
        <v>0</v>
      </c>
      <c r="AI36" s="53">
        <f t="shared" si="7"/>
        <v>0</v>
      </c>
      <c r="AJ36" s="53">
        <f t="shared" si="7"/>
        <v>0</v>
      </c>
      <c r="AK36" s="53">
        <f t="shared" si="2"/>
        <v>0</v>
      </c>
      <c r="AL36" s="53"/>
      <c r="AM36" s="57">
        <v>0</v>
      </c>
      <c r="AN36" s="57"/>
      <c r="AO36" s="57">
        <v>0</v>
      </c>
      <c r="AP36" s="57"/>
      <c r="AQ36" s="57"/>
      <c r="AR36" s="124"/>
      <c r="AS36" s="57">
        <f t="shared" si="3"/>
        <v>0</v>
      </c>
      <c r="AT36" s="57"/>
      <c r="AU36" s="57"/>
      <c r="AV36" s="57">
        <v>0</v>
      </c>
      <c r="AW36" s="57"/>
      <c r="AX36" s="61"/>
      <c r="AY36" s="57"/>
      <c r="AZ36" s="57"/>
      <c r="BA36" s="57"/>
      <c r="BB36" s="57">
        <f t="shared" si="4"/>
        <v>0</v>
      </c>
      <c r="BC36" s="57"/>
      <c r="BD36" s="57"/>
      <c r="BE36" s="57">
        <v>0</v>
      </c>
      <c r="BF36" s="57"/>
      <c r="BG36" s="61"/>
      <c r="BH36" s="57"/>
      <c r="BI36" s="57"/>
      <c r="BJ36" s="57"/>
      <c r="BK36" s="57">
        <f t="shared" si="5"/>
        <v>0</v>
      </c>
      <c r="BL36" s="57"/>
      <c r="BM36" s="57"/>
      <c r="BN36" s="57">
        <v>0</v>
      </c>
      <c r="BO36" s="57"/>
      <c r="BP36" s="57"/>
      <c r="BQ36" s="57"/>
      <c r="BR36" s="60"/>
      <c r="BS36" s="60"/>
      <c r="BT36" s="57">
        <f t="shared" si="6"/>
        <v>0</v>
      </c>
      <c r="BU36" s="57"/>
      <c r="BV36" s="27"/>
      <c r="BW36" s="28" t="s">
        <v>158</v>
      </c>
    </row>
    <row r="37" spans="2:75" ht="33.75" x14ac:dyDescent="0.15">
      <c r="B37" s="135"/>
      <c r="C37" s="136"/>
      <c r="D37" s="137"/>
      <c r="E37" s="134"/>
      <c r="F37" s="138"/>
      <c r="G37" s="134"/>
      <c r="H37" s="134"/>
      <c r="I37" s="134"/>
      <c r="J37" s="134"/>
      <c r="K37" s="134"/>
      <c r="L37" s="134"/>
      <c r="M37" s="22">
        <v>2406</v>
      </c>
      <c r="N37" s="23" t="s">
        <v>47</v>
      </c>
      <c r="O37" s="2">
        <v>608</v>
      </c>
      <c r="P37" s="30" t="s">
        <v>232</v>
      </c>
      <c r="Q37" s="24">
        <v>2406041</v>
      </c>
      <c r="R37" s="34" t="s">
        <v>221</v>
      </c>
      <c r="S37" s="23">
        <v>240604100</v>
      </c>
      <c r="T37" s="30" t="s">
        <v>42</v>
      </c>
      <c r="U37" s="25" t="s">
        <v>123</v>
      </c>
      <c r="V37" s="25">
        <v>9</v>
      </c>
      <c r="W37" s="25"/>
      <c r="X37" s="25" t="s">
        <v>24</v>
      </c>
      <c r="Y37" s="29">
        <v>1</v>
      </c>
      <c r="Z37" s="26">
        <v>0</v>
      </c>
      <c r="AA37" s="26">
        <v>0</v>
      </c>
      <c r="AB37" s="26">
        <v>1</v>
      </c>
      <c r="AC37" s="26" t="s">
        <v>211</v>
      </c>
      <c r="AD37" s="53">
        <f t="shared" si="1"/>
        <v>0</v>
      </c>
      <c r="AE37" s="57">
        <f t="shared" si="7"/>
        <v>0</v>
      </c>
      <c r="AF37" s="53">
        <f t="shared" si="7"/>
        <v>0</v>
      </c>
      <c r="AG37" s="53">
        <f t="shared" si="7"/>
        <v>0</v>
      </c>
      <c r="AH37" s="53">
        <f t="shared" si="7"/>
        <v>0</v>
      </c>
      <c r="AI37" s="53">
        <f t="shared" si="7"/>
        <v>0</v>
      </c>
      <c r="AJ37" s="53">
        <f t="shared" si="7"/>
        <v>0</v>
      </c>
      <c r="AK37" s="53">
        <f t="shared" si="2"/>
        <v>0</v>
      </c>
      <c r="AL37" s="53"/>
      <c r="AM37" s="57">
        <v>0</v>
      </c>
      <c r="AN37" s="57"/>
      <c r="AO37" s="57">
        <v>0</v>
      </c>
      <c r="AP37" s="57"/>
      <c r="AQ37" s="57"/>
      <c r="AR37" s="124"/>
      <c r="AS37" s="57">
        <f t="shared" si="3"/>
        <v>0</v>
      </c>
      <c r="AT37" s="57"/>
      <c r="AU37" s="57"/>
      <c r="AV37" s="57">
        <v>0</v>
      </c>
      <c r="AW37" s="57"/>
      <c r="AX37" s="61"/>
      <c r="AY37" s="57"/>
      <c r="AZ37" s="57"/>
      <c r="BA37" s="57"/>
      <c r="BB37" s="57">
        <f t="shared" si="4"/>
        <v>0</v>
      </c>
      <c r="BC37" s="57"/>
      <c r="BD37" s="57"/>
      <c r="BE37" s="57">
        <v>0</v>
      </c>
      <c r="BF37" s="57"/>
      <c r="BG37" s="61"/>
      <c r="BH37" s="57"/>
      <c r="BI37" s="57"/>
      <c r="BJ37" s="57"/>
      <c r="BK37" s="57">
        <f t="shared" si="5"/>
        <v>0</v>
      </c>
      <c r="BL37" s="57"/>
      <c r="BM37" s="57"/>
      <c r="BN37" s="57">
        <v>0</v>
      </c>
      <c r="BO37" s="57"/>
      <c r="BP37" s="57"/>
      <c r="BQ37" s="57"/>
      <c r="BR37" s="60"/>
      <c r="BS37" s="60"/>
      <c r="BT37" s="57">
        <f t="shared" si="6"/>
        <v>0</v>
      </c>
      <c r="BU37" s="57"/>
      <c r="BV37" s="27"/>
      <c r="BW37" s="28" t="s">
        <v>158</v>
      </c>
    </row>
    <row r="38" spans="2:75" ht="15.75" customHeight="1" x14ac:dyDescent="0.15">
      <c r="O38" s="35"/>
      <c r="AD38" s="56">
        <f>SUM(AD35:AD37)</f>
        <v>3000000000</v>
      </c>
      <c r="AE38" s="56">
        <f t="shared" ref="AE38:BU38" si="10">SUM(AE35:AE37)</f>
        <v>0</v>
      </c>
      <c r="AF38" s="56">
        <f t="shared" si="10"/>
        <v>0</v>
      </c>
      <c r="AG38" s="56">
        <f t="shared" si="10"/>
        <v>3000000000</v>
      </c>
      <c r="AH38" s="56">
        <f t="shared" si="10"/>
        <v>0</v>
      </c>
      <c r="AI38" s="56">
        <f t="shared" si="10"/>
        <v>0</v>
      </c>
      <c r="AJ38" s="56">
        <f t="shared" si="10"/>
        <v>0</v>
      </c>
      <c r="AK38" s="64">
        <f t="shared" si="10"/>
        <v>0</v>
      </c>
      <c r="AL38" s="64">
        <f t="shared" si="10"/>
        <v>0</v>
      </c>
      <c r="AM38" s="56">
        <f t="shared" si="10"/>
        <v>0</v>
      </c>
      <c r="AN38" s="56">
        <f t="shared" si="10"/>
        <v>0</v>
      </c>
      <c r="AO38" s="56">
        <f t="shared" si="10"/>
        <v>0</v>
      </c>
      <c r="AP38" s="56">
        <f t="shared" si="10"/>
        <v>0</v>
      </c>
      <c r="AQ38" s="56">
        <f t="shared" si="10"/>
        <v>0</v>
      </c>
      <c r="AR38" s="56">
        <f t="shared" si="10"/>
        <v>0</v>
      </c>
      <c r="AS38" s="56">
        <f t="shared" si="10"/>
        <v>0</v>
      </c>
      <c r="AT38" s="64">
        <f t="shared" si="10"/>
        <v>0</v>
      </c>
      <c r="AU38" s="64">
        <f t="shared" si="10"/>
        <v>0</v>
      </c>
      <c r="AV38" s="56">
        <f t="shared" si="10"/>
        <v>0</v>
      </c>
      <c r="AW38" s="56">
        <f t="shared" si="10"/>
        <v>0</v>
      </c>
      <c r="AX38" s="56">
        <f t="shared" si="10"/>
        <v>3000000000</v>
      </c>
      <c r="AY38" s="56">
        <f t="shared" si="10"/>
        <v>0</v>
      </c>
      <c r="AZ38" s="56">
        <f t="shared" si="10"/>
        <v>0</v>
      </c>
      <c r="BA38" s="56">
        <f t="shared" si="10"/>
        <v>0</v>
      </c>
      <c r="BB38" s="56">
        <f t="shared" si="10"/>
        <v>3000000000</v>
      </c>
      <c r="BC38" s="64">
        <f t="shared" si="10"/>
        <v>0</v>
      </c>
      <c r="BD38" s="64">
        <f t="shared" si="10"/>
        <v>0</v>
      </c>
      <c r="BE38" s="56">
        <f t="shared" si="10"/>
        <v>0</v>
      </c>
      <c r="BF38" s="56">
        <f t="shared" si="10"/>
        <v>0</v>
      </c>
      <c r="BG38" s="56">
        <f t="shared" si="10"/>
        <v>0</v>
      </c>
      <c r="BH38" s="56">
        <f t="shared" si="10"/>
        <v>0</v>
      </c>
      <c r="BI38" s="56">
        <f t="shared" si="10"/>
        <v>0</v>
      </c>
      <c r="BJ38" s="56">
        <f t="shared" si="10"/>
        <v>0</v>
      </c>
      <c r="BK38" s="56">
        <f t="shared" si="10"/>
        <v>0</v>
      </c>
      <c r="BL38" s="64">
        <f t="shared" si="10"/>
        <v>0</v>
      </c>
      <c r="BM38" s="64">
        <f t="shared" si="10"/>
        <v>0</v>
      </c>
      <c r="BN38" s="56">
        <f t="shared" si="10"/>
        <v>0</v>
      </c>
      <c r="BO38" s="56">
        <f t="shared" si="10"/>
        <v>0</v>
      </c>
      <c r="BP38" s="56">
        <f t="shared" si="10"/>
        <v>0</v>
      </c>
      <c r="BQ38" s="56">
        <f t="shared" si="10"/>
        <v>0</v>
      </c>
      <c r="BR38" s="56">
        <f t="shared" si="10"/>
        <v>0</v>
      </c>
      <c r="BS38" s="56">
        <f t="shared" si="10"/>
        <v>0</v>
      </c>
      <c r="BT38" s="56">
        <f t="shared" si="10"/>
        <v>0</v>
      </c>
      <c r="BU38" s="64">
        <f t="shared" si="10"/>
        <v>0</v>
      </c>
    </row>
    <row r="39" spans="2:75" ht="21" customHeight="1" x14ac:dyDescent="0.15">
      <c r="O39" s="35"/>
      <c r="AA39" s="146" t="s">
        <v>237</v>
      </c>
      <c r="AB39" s="146"/>
      <c r="AC39" s="146"/>
      <c r="AD39" s="66">
        <f>AD38+AD34+AD30</f>
        <v>157119328116</v>
      </c>
      <c r="AE39" s="66">
        <f t="shared" ref="AE39:BU39" si="11">AE38+AE34+AE30</f>
        <v>16563031237</v>
      </c>
      <c r="AF39" s="66">
        <f t="shared" si="11"/>
        <v>0</v>
      </c>
      <c r="AG39" s="66">
        <f t="shared" si="11"/>
        <v>94021694479</v>
      </c>
      <c r="AH39" s="66">
        <f t="shared" si="11"/>
        <v>30000000000</v>
      </c>
      <c r="AI39" s="66">
        <f t="shared" si="11"/>
        <v>16534602400</v>
      </c>
      <c r="AJ39" s="66">
        <f t="shared" si="11"/>
        <v>0</v>
      </c>
      <c r="AK39" s="67">
        <f t="shared" si="11"/>
        <v>110000000</v>
      </c>
      <c r="AL39" s="67">
        <f t="shared" si="11"/>
        <v>0</v>
      </c>
      <c r="AM39" s="66">
        <f t="shared" si="11"/>
        <v>4315190127</v>
      </c>
      <c r="AN39" s="66">
        <f t="shared" si="11"/>
        <v>0</v>
      </c>
      <c r="AO39" s="66">
        <f t="shared" si="11"/>
        <v>0</v>
      </c>
      <c r="AP39" s="66">
        <f t="shared" si="11"/>
        <v>0</v>
      </c>
      <c r="AQ39" s="66">
        <f t="shared" si="11"/>
        <v>6028500000</v>
      </c>
      <c r="AR39" s="66">
        <f t="shared" si="11"/>
        <v>0</v>
      </c>
      <c r="AS39" s="66">
        <f t="shared" si="11"/>
        <v>10343690127</v>
      </c>
      <c r="AT39" s="67">
        <f t="shared" si="11"/>
        <v>20000000</v>
      </c>
      <c r="AU39" s="67">
        <f t="shared" si="11"/>
        <v>0</v>
      </c>
      <c r="AV39" s="66">
        <f t="shared" si="11"/>
        <v>3962548484</v>
      </c>
      <c r="AW39" s="66">
        <f t="shared" si="11"/>
        <v>0</v>
      </c>
      <c r="AX39" s="66">
        <f t="shared" si="11"/>
        <v>18963458604</v>
      </c>
      <c r="AY39" s="66">
        <f t="shared" si="11"/>
        <v>30000000000</v>
      </c>
      <c r="AZ39" s="66">
        <f t="shared" si="11"/>
        <v>3399043127</v>
      </c>
      <c r="BA39" s="66">
        <f t="shared" si="11"/>
        <v>0</v>
      </c>
      <c r="BB39" s="66">
        <f t="shared" si="11"/>
        <v>56325050215</v>
      </c>
      <c r="BC39" s="67">
        <f t="shared" si="11"/>
        <v>25000000</v>
      </c>
      <c r="BD39" s="67">
        <f t="shared" si="11"/>
        <v>0</v>
      </c>
      <c r="BE39" s="66">
        <f t="shared" si="11"/>
        <v>4081424939</v>
      </c>
      <c r="BF39" s="66">
        <f t="shared" si="11"/>
        <v>0</v>
      </c>
      <c r="BG39" s="66">
        <f t="shared" si="11"/>
        <v>52765556973</v>
      </c>
      <c r="BH39" s="66">
        <f t="shared" si="11"/>
        <v>0</v>
      </c>
      <c r="BI39" s="66">
        <f t="shared" si="11"/>
        <v>3501014420</v>
      </c>
      <c r="BJ39" s="66">
        <f t="shared" si="11"/>
        <v>0</v>
      </c>
      <c r="BK39" s="66">
        <f t="shared" si="11"/>
        <v>60347996332</v>
      </c>
      <c r="BL39" s="67">
        <f t="shared" si="11"/>
        <v>30000000</v>
      </c>
      <c r="BM39" s="67">
        <f t="shared" si="11"/>
        <v>0</v>
      </c>
      <c r="BN39" s="66">
        <f t="shared" si="11"/>
        <v>4203867687</v>
      </c>
      <c r="BO39" s="66">
        <f t="shared" si="11"/>
        <v>0</v>
      </c>
      <c r="BP39" s="66">
        <f t="shared" si="11"/>
        <v>22292678902</v>
      </c>
      <c r="BQ39" s="66">
        <f t="shared" si="11"/>
        <v>0</v>
      </c>
      <c r="BR39" s="66">
        <f t="shared" si="11"/>
        <v>3606044853</v>
      </c>
      <c r="BS39" s="66">
        <f t="shared" si="11"/>
        <v>0</v>
      </c>
      <c r="BT39" s="66">
        <f t="shared" si="11"/>
        <v>30102591442</v>
      </c>
      <c r="BU39" s="67">
        <f t="shared" si="11"/>
        <v>35000000</v>
      </c>
    </row>
    <row r="40" spans="2:75" x14ac:dyDescent="0.15">
      <c r="O40" s="35"/>
    </row>
    <row r="41" spans="2:75" ht="12" x14ac:dyDescent="0.2">
      <c r="B41" s="132" t="s">
        <v>129</v>
      </c>
      <c r="C41" s="132"/>
      <c r="D41" s="132"/>
    </row>
    <row r="42" spans="2:75" ht="12" x14ac:dyDescent="0.2">
      <c r="B42" s="36" t="s">
        <v>125</v>
      </c>
      <c r="C42" s="37">
        <v>3</v>
      </c>
      <c r="D42" s="38"/>
    </row>
    <row r="43" spans="2:75" ht="12" x14ac:dyDescent="0.2">
      <c r="B43" s="36" t="s">
        <v>126</v>
      </c>
      <c r="C43" s="37">
        <v>3</v>
      </c>
      <c r="D43" s="39"/>
    </row>
    <row r="44" spans="2:75" ht="12" x14ac:dyDescent="0.2">
      <c r="B44" s="36" t="s">
        <v>127</v>
      </c>
      <c r="C44" s="37">
        <v>23</v>
      </c>
      <c r="D44" s="39"/>
    </row>
    <row r="45" spans="2:75" ht="12" x14ac:dyDescent="0.2">
      <c r="B45" s="36"/>
      <c r="C45" s="36"/>
      <c r="D45" s="39"/>
    </row>
    <row r="46" spans="2:75" ht="12" x14ac:dyDescent="0.2">
      <c r="B46" s="36"/>
      <c r="C46" s="36"/>
      <c r="D46" s="39"/>
    </row>
    <row r="47" spans="2:75" ht="12" x14ac:dyDescent="0.2">
      <c r="B47" s="133" t="s">
        <v>128</v>
      </c>
      <c r="C47" s="133"/>
      <c r="D47" s="39"/>
    </row>
    <row r="48" spans="2:75" ht="12" x14ac:dyDescent="0.2">
      <c r="B48" s="40" t="s">
        <v>138</v>
      </c>
      <c r="C48" s="37">
        <v>2</v>
      </c>
      <c r="D48" s="39"/>
      <c r="E48" s="11">
        <v>2</v>
      </c>
    </row>
    <row r="49" spans="2:64" ht="12" x14ac:dyDescent="0.2">
      <c r="B49" s="36" t="s">
        <v>125</v>
      </c>
      <c r="C49" s="37">
        <f>C42+'4.2 Tecnologías inf y las com'!C37</f>
        <v>7</v>
      </c>
      <c r="D49" s="39"/>
      <c r="E49" s="11">
        <v>7</v>
      </c>
    </row>
    <row r="50" spans="2:64" ht="12" x14ac:dyDescent="0.2">
      <c r="B50" s="36" t="s">
        <v>126</v>
      </c>
      <c r="C50" s="37">
        <f>C43+'4.2 Tecnologías inf y las com'!C38</f>
        <v>7</v>
      </c>
      <c r="D50" s="39"/>
      <c r="E50" s="11">
        <v>7</v>
      </c>
    </row>
    <row r="51" spans="2:64" ht="12" x14ac:dyDescent="0.2">
      <c r="B51" s="36" t="s">
        <v>127</v>
      </c>
      <c r="C51" s="37">
        <f>C44+'4.2 Tecnologías inf y las com'!C39</f>
        <v>41</v>
      </c>
      <c r="D51" s="39"/>
      <c r="E51" s="11">
        <v>41</v>
      </c>
      <c r="N51" s="12"/>
      <c r="P51" s="13"/>
      <c r="R51" s="11"/>
      <c r="S51" s="10"/>
      <c r="U51" s="11"/>
      <c r="W51" s="14"/>
      <c r="Y51" s="10"/>
      <c r="Z51" s="10"/>
      <c r="AC51" s="15"/>
      <c r="AD51" s="15"/>
      <c r="BK51" s="10"/>
      <c r="BL51" s="10"/>
    </row>
    <row r="52" spans="2:64" x14ac:dyDescent="0.15">
      <c r="N52" s="12"/>
      <c r="P52" s="13"/>
      <c r="R52" s="11"/>
      <c r="S52" s="10"/>
      <c r="U52" s="11"/>
      <c r="W52" s="14"/>
      <c r="Y52" s="10"/>
      <c r="Z52" s="10"/>
      <c r="AC52" s="15"/>
      <c r="AD52" s="15"/>
      <c r="BK52" s="10"/>
      <c r="BL52" s="10"/>
    </row>
    <row r="53" spans="2:64" x14ac:dyDescent="0.15">
      <c r="N53" s="12"/>
      <c r="P53" s="13"/>
      <c r="R53" s="11"/>
      <c r="S53" s="10"/>
      <c r="U53" s="11"/>
      <c r="W53" s="14"/>
      <c r="Y53" s="10"/>
      <c r="Z53" s="10"/>
      <c r="AC53" s="15"/>
      <c r="AD53" s="15"/>
      <c r="BK53" s="10"/>
      <c r="BL53" s="10"/>
    </row>
    <row r="54" spans="2:64" x14ac:dyDescent="0.15">
      <c r="N54" s="12"/>
      <c r="P54" s="13"/>
      <c r="R54" s="11"/>
      <c r="S54" s="10"/>
      <c r="U54" s="11"/>
      <c r="W54" s="14"/>
      <c r="Y54" s="10"/>
      <c r="Z54" s="10"/>
      <c r="AC54" s="15"/>
      <c r="AD54" s="15"/>
      <c r="BK54" s="10"/>
      <c r="BL54" s="10"/>
    </row>
    <row r="55" spans="2:64" x14ac:dyDescent="0.15">
      <c r="N55" s="12"/>
      <c r="P55" s="13"/>
      <c r="R55" s="11"/>
      <c r="S55" s="10"/>
      <c r="U55" s="11"/>
      <c r="W55" s="14"/>
      <c r="Y55" s="10"/>
      <c r="Z55" s="10"/>
      <c r="AC55" s="15"/>
      <c r="AD55" s="15"/>
      <c r="BK55" s="10"/>
      <c r="BL55" s="10"/>
    </row>
    <row r="56" spans="2:64" x14ac:dyDescent="0.15">
      <c r="N56" s="12"/>
      <c r="P56" s="13"/>
      <c r="R56" s="11"/>
      <c r="S56" s="10"/>
      <c r="U56" s="11"/>
      <c r="W56" s="14"/>
      <c r="Y56" s="10"/>
      <c r="Z56" s="10"/>
      <c r="AC56" s="15"/>
      <c r="AD56" s="15"/>
      <c r="BK56" s="10"/>
      <c r="BL56" s="10"/>
    </row>
    <row r="57" spans="2:64" x14ac:dyDescent="0.15">
      <c r="N57" s="12"/>
      <c r="P57" s="13"/>
      <c r="R57" s="11"/>
      <c r="S57" s="10"/>
      <c r="U57" s="11"/>
      <c r="W57" s="14"/>
      <c r="Y57" s="10"/>
      <c r="Z57" s="10"/>
      <c r="AC57" s="15"/>
      <c r="AD57" s="15"/>
      <c r="BK57" s="10"/>
      <c r="BL57" s="10"/>
    </row>
    <row r="58" spans="2:64" x14ac:dyDescent="0.15">
      <c r="N58" s="12"/>
      <c r="P58" s="13"/>
      <c r="R58" s="11"/>
      <c r="S58" s="10"/>
      <c r="U58" s="11"/>
      <c r="W58" s="14"/>
      <c r="Y58" s="10"/>
      <c r="Z58" s="10"/>
      <c r="AC58" s="15"/>
      <c r="AD58" s="15"/>
      <c r="BK58" s="10"/>
      <c r="BL58" s="10"/>
    </row>
    <row r="59" spans="2:64" x14ac:dyDescent="0.15">
      <c r="N59" s="12"/>
      <c r="P59" s="13"/>
      <c r="R59" s="11"/>
      <c r="S59" s="10"/>
      <c r="U59" s="11"/>
      <c r="W59" s="14"/>
      <c r="Y59" s="10"/>
      <c r="Z59" s="10"/>
      <c r="AC59" s="15"/>
      <c r="AD59" s="15"/>
      <c r="BK59" s="10"/>
      <c r="BL59" s="10"/>
    </row>
    <row r="60" spans="2:64" x14ac:dyDescent="0.15">
      <c r="N60" s="12"/>
      <c r="P60" s="13"/>
      <c r="R60" s="11"/>
      <c r="S60" s="10"/>
      <c r="U60" s="11"/>
      <c r="W60" s="14"/>
      <c r="Y60" s="10"/>
      <c r="Z60" s="10"/>
      <c r="AC60" s="15"/>
      <c r="AD60" s="15"/>
      <c r="BK60" s="10"/>
      <c r="BL60" s="10"/>
    </row>
    <row r="61" spans="2:64" x14ac:dyDescent="0.15">
      <c r="N61" s="12"/>
      <c r="P61" s="13"/>
      <c r="R61" s="11"/>
      <c r="S61" s="10"/>
      <c r="U61" s="11"/>
      <c r="W61" s="14"/>
      <c r="Y61" s="10"/>
      <c r="Z61" s="10"/>
      <c r="AC61" s="15"/>
      <c r="AD61" s="15"/>
      <c r="BK61" s="10"/>
      <c r="BL61" s="10"/>
    </row>
    <row r="62" spans="2:64" x14ac:dyDescent="0.15">
      <c r="N62" s="12"/>
      <c r="P62" s="13"/>
      <c r="R62" s="11"/>
      <c r="S62" s="10"/>
      <c r="U62" s="11"/>
      <c r="W62" s="14"/>
      <c r="Y62" s="10"/>
      <c r="Z62" s="10"/>
      <c r="AC62" s="15"/>
      <c r="AD62" s="15"/>
      <c r="BK62" s="10"/>
      <c r="BL62" s="10"/>
    </row>
    <row r="63" spans="2:64" x14ac:dyDescent="0.15">
      <c r="N63" s="12"/>
      <c r="P63" s="13"/>
      <c r="R63" s="11"/>
      <c r="S63" s="10"/>
      <c r="U63" s="11"/>
      <c r="W63" s="14"/>
      <c r="Y63" s="10"/>
      <c r="Z63" s="10"/>
      <c r="AC63" s="15"/>
      <c r="AD63" s="15"/>
      <c r="BK63" s="10"/>
      <c r="BL63" s="10"/>
    </row>
    <row r="64" spans="2:64" x14ac:dyDescent="0.15">
      <c r="N64" s="12"/>
      <c r="P64" s="13"/>
      <c r="R64" s="11"/>
      <c r="S64" s="10"/>
      <c r="U64" s="11"/>
      <c r="W64" s="14"/>
      <c r="Y64" s="10"/>
      <c r="Z64" s="10"/>
      <c r="AC64" s="15"/>
      <c r="AD64" s="15"/>
      <c r="BK64" s="10"/>
      <c r="BL64" s="10"/>
    </row>
    <row r="65" spans="14:64" x14ac:dyDescent="0.15">
      <c r="N65" s="12"/>
      <c r="P65" s="13"/>
      <c r="R65" s="11"/>
      <c r="S65" s="10"/>
      <c r="U65" s="11"/>
      <c r="W65" s="14"/>
      <c r="Y65" s="10"/>
      <c r="Z65" s="10"/>
      <c r="AC65" s="15"/>
      <c r="AD65" s="15"/>
      <c r="BK65" s="10"/>
      <c r="BL65" s="10"/>
    </row>
    <row r="66" spans="14:64" x14ac:dyDescent="0.15">
      <c r="N66" s="12"/>
      <c r="P66" s="13"/>
      <c r="R66" s="11"/>
      <c r="S66" s="10"/>
      <c r="U66" s="11"/>
      <c r="W66" s="14"/>
      <c r="Y66" s="10"/>
      <c r="Z66" s="10"/>
      <c r="AC66" s="15"/>
      <c r="AD66" s="15"/>
      <c r="BK66" s="10"/>
      <c r="BL66" s="10"/>
    </row>
    <row r="67" spans="14:64" x14ac:dyDescent="0.15">
      <c r="N67" s="12"/>
      <c r="P67" s="13"/>
      <c r="R67" s="11"/>
      <c r="S67" s="10"/>
      <c r="U67" s="11"/>
      <c r="W67" s="14"/>
      <c r="Y67" s="10"/>
      <c r="Z67" s="10"/>
      <c r="AC67" s="15"/>
      <c r="AD67" s="15"/>
      <c r="BK67" s="10"/>
      <c r="BL67" s="10"/>
    </row>
    <row r="68" spans="14:64" x14ac:dyDescent="0.15">
      <c r="N68" s="12"/>
      <c r="P68" s="13"/>
      <c r="R68" s="11"/>
      <c r="S68" s="10"/>
      <c r="U68" s="11"/>
      <c r="W68" s="14"/>
      <c r="Y68" s="10"/>
      <c r="Z68" s="10"/>
      <c r="AC68" s="15"/>
      <c r="AD68" s="15"/>
      <c r="BK68" s="10"/>
      <c r="BL68" s="10"/>
    </row>
    <row r="69" spans="14:64" x14ac:dyDescent="0.15">
      <c r="N69" s="12"/>
      <c r="P69" s="13"/>
      <c r="R69" s="11"/>
      <c r="S69" s="10"/>
      <c r="U69" s="11"/>
      <c r="W69" s="14"/>
      <c r="Y69" s="10"/>
      <c r="Z69" s="10"/>
      <c r="AC69" s="15"/>
      <c r="AD69" s="15"/>
      <c r="BK69" s="10"/>
      <c r="BL69" s="10"/>
    </row>
    <row r="70" spans="14:64" x14ac:dyDescent="0.15">
      <c r="N70" s="12"/>
      <c r="P70" s="13"/>
      <c r="R70" s="11"/>
      <c r="S70" s="10"/>
      <c r="U70" s="11"/>
      <c r="W70" s="14"/>
      <c r="Y70" s="10"/>
      <c r="Z70" s="10"/>
      <c r="AC70" s="15"/>
      <c r="AD70" s="15"/>
      <c r="BK70" s="10"/>
      <c r="BL70" s="10"/>
    </row>
    <row r="71" spans="14:64" x14ac:dyDescent="0.15">
      <c r="N71" s="12"/>
      <c r="P71" s="13"/>
      <c r="R71" s="11"/>
      <c r="S71" s="10"/>
      <c r="U71" s="11"/>
      <c r="W71" s="14"/>
      <c r="Y71" s="10"/>
      <c r="Z71" s="10"/>
      <c r="AC71" s="15"/>
      <c r="AD71" s="15"/>
      <c r="BK71" s="10"/>
      <c r="BL71" s="10"/>
    </row>
    <row r="72" spans="14:64" x14ac:dyDescent="0.15">
      <c r="N72" s="12"/>
      <c r="P72" s="13"/>
      <c r="R72" s="11"/>
      <c r="S72" s="10"/>
      <c r="U72" s="11"/>
      <c r="W72" s="14"/>
      <c r="Y72" s="10"/>
      <c r="Z72" s="10"/>
      <c r="AC72" s="15"/>
      <c r="AD72" s="15"/>
      <c r="BK72" s="10"/>
      <c r="BL72" s="10"/>
    </row>
    <row r="73" spans="14:64" x14ac:dyDescent="0.15">
      <c r="N73" s="12"/>
      <c r="P73" s="13"/>
      <c r="R73" s="11"/>
      <c r="S73" s="10"/>
      <c r="U73" s="11"/>
      <c r="W73" s="14"/>
      <c r="Y73" s="10"/>
      <c r="Z73" s="10"/>
      <c r="AC73" s="15"/>
      <c r="AD73" s="15"/>
      <c r="BK73" s="10"/>
      <c r="BL73" s="10"/>
    </row>
    <row r="74" spans="14:64" x14ac:dyDescent="0.15">
      <c r="N74" s="12"/>
      <c r="P74" s="13"/>
      <c r="R74" s="11"/>
      <c r="S74" s="10"/>
      <c r="U74" s="11"/>
      <c r="W74" s="14"/>
      <c r="Y74" s="10"/>
      <c r="Z74" s="10"/>
      <c r="AC74" s="15"/>
      <c r="AD74" s="15"/>
      <c r="BK74" s="10"/>
      <c r="BL74" s="10"/>
    </row>
    <row r="75" spans="14:64" x14ac:dyDescent="0.15">
      <c r="N75" s="12"/>
      <c r="P75" s="13"/>
      <c r="R75" s="11"/>
      <c r="S75" s="10"/>
      <c r="U75" s="11"/>
      <c r="W75" s="14"/>
      <c r="Y75" s="10"/>
      <c r="Z75" s="10"/>
      <c r="AC75" s="15"/>
      <c r="AD75" s="15"/>
      <c r="BK75" s="10"/>
      <c r="BL75" s="10"/>
    </row>
    <row r="76" spans="14:64" x14ac:dyDescent="0.15">
      <c r="N76" s="12"/>
      <c r="P76" s="13"/>
      <c r="R76" s="11"/>
      <c r="S76" s="10"/>
      <c r="U76" s="11"/>
      <c r="W76" s="14"/>
      <c r="Y76" s="10"/>
      <c r="Z76" s="10"/>
      <c r="AC76" s="15"/>
      <c r="AD76" s="15"/>
      <c r="BK76" s="10"/>
      <c r="BL76" s="10"/>
    </row>
    <row r="77" spans="14:64" x14ac:dyDescent="0.15">
      <c r="N77" s="12"/>
      <c r="P77" s="13"/>
      <c r="R77" s="11"/>
      <c r="S77" s="10"/>
      <c r="U77" s="11"/>
      <c r="W77" s="14"/>
      <c r="Y77" s="10"/>
      <c r="Z77" s="10"/>
      <c r="AC77" s="15"/>
      <c r="AD77" s="15"/>
      <c r="BK77" s="10"/>
      <c r="BL77" s="10"/>
    </row>
    <row r="78" spans="14:64" x14ac:dyDescent="0.15">
      <c r="N78" s="12"/>
      <c r="P78" s="13"/>
      <c r="R78" s="11"/>
      <c r="S78" s="10"/>
      <c r="U78" s="11"/>
      <c r="W78" s="14"/>
      <c r="Y78" s="10"/>
      <c r="Z78" s="10"/>
      <c r="AC78" s="15"/>
      <c r="AD78" s="15"/>
      <c r="BK78" s="10"/>
      <c r="BL78" s="10"/>
    </row>
    <row r="79" spans="14:64" x14ac:dyDescent="0.15">
      <c r="N79" s="12"/>
      <c r="P79" s="13"/>
      <c r="R79" s="11"/>
      <c r="S79" s="10"/>
      <c r="U79" s="11"/>
      <c r="W79" s="14"/>
      <c r="Y79" s="10"/>
      <c r="Z79" s="10"/>
      <c r="AC79" s="15"/>
      <c r="AD79" s="15"/>
      <c r="BK79" s="10"/>
      <c r="BL79" s="10"/>
    </row>
    <row r="80" spans="14:64" x14ac:dyDescent="0.15">
      <c r="N80" s="12"/>
      <c r="P80" s="13"/>
      <c r="R80" s="11"/>
      <c r="S80" s="10"/>
      <c r="U80" s="11"/>
      <c r="W80" s="14"/>
      <c r="Y80" s="10"/>
      <c r="Z80" s="10"/>
      <c r="AC80" s="15"/>
      <c r="AD80" s="15"/>
      <c r="BK80" s="10"/>
      <c r="BL80" s="10"/>
    </row>
    <row r="81" spans="14:64" x14ac:dyDescent="0.15">
      <c r="N81" s="12"/>
      <c r="P81" s="13"/>
      <c r="R81" s="11"/>
      <c r="S81" s="10"/>
      <c r="U81" s="11"/>
      <c r="W81" s="14"/>
      <c r="Y81" s="10"/>
      <c r="Z81" s="10"/>
      <c r="AC81" s="15"/>
      <c r="AD81" s="15"/>
      <c r="BK81" s="10"/>
      <c r="BL81" s="10"/>
    </row>
    <row r="82" spans="14:64" x14ac:dyDescent="0.15">
      <c r="N82" s="12"/>
      <c r="P82" s="13"/>
      <c r="R82" s="11"/>
      <c r="S82" s="10"/>
      <c r="U82" s="11"/>
      <c r="W82" s="14"/>
      <c r="Y82" s="10"/>
      <c r="Z82" s="10"/>
      <c r="AC82" s="15"/>
      <c r="AD82" s="15"/>
      <c r="BK82" s="10"/>
      <c r="BL82" s="10"/>
    </row>
    <row r="83" spans="14:64" x14ac:dyDescent="0.15">
      <c r="N83" s="12"/>
      <c r="P83" s="13"/>
      <c r="R83" s="11"/>
      <c r="S83" s="10"/>
      <c r="U83" s="11"/>
      <c r="W83" s="14"/>
      <c r="Y83" s="10"/>
      <c r="Z83" s="10"/>
      <c r="AC83" s="15"/>
      <c r="AD83" s="15"/>
      <c r="BK83" s="10"/>
      <c r="BL83" s="10"/>
    </row>
    <row r="84" spans="14:64" x14ac:dyDescent="0.15">
      <c r="N84" s="12"/>
      <c r="P84" s="13"/>
      <c r="R84" s="11"/>
      <c r="S84" s="10"/>
      <c r="U84" s="11"/>
      <c r="W84" s="14"/>
      <c r="Y84" s="10"/>
      <c r="Z84" s="10"/>
      <c r="AC84" s="15"/>
      <c r="AD84" s="15"/>
      <c r="BK84" s="10"/>
      <c r="BL84" s="10"/>
    </row>
    <row r="85" spans="14:64" x14ac:dyDescent="0.15">
      <c r="N85" s="12"/>
      <c r="P85" s="13"/>
      <c r="R85" s="11"/>
      <c r="S85" s="10"/>
      <c r="U85" s="11"/>
      <c r="W85" s="14"/>
      <c r="Y85" s="10"/>
      <c r="Z85" s="10"/>
      <c r="AC85" s="15"/>
      <c r="AD85" s="15"/>
      <c r="BK85" s="10"/>
      <c r="BL85" s="10"/>
    </row>
    <row r="86" spans="14:64" x14ac:dyDescent="0.15">
      <c r="N86" s="12"/>
      <c r="P86" s="13"/>
      <c r="R86" s="11"/>
      <c r="S86" s="10"/>
      <c r="U86" s="11"/>
      <c r="W86" s="14"/>
      <c r="Y86" s="10"/>
      <c r="Z86" s="10"/>
      <c r="AC86" s="15"/>
      <c r="AD86" s="15"/>
      <c r="BK86" s="10"/>
      <c r="BL86" s="10"/>
    </row>
    <row r="87" spans="14:64" x14ac:dyDescent="0.15">
      <c r="N87" s="12"/>
      <c r="P87" s="13"/>
      <c r="R87" s="11"/>
      <c r="S87" s="10"/>
      <c r="U87" s="11"/>
      <c r="W87" s="14"/>
      <c r="Y87" s="10"/>
      <c r="Z87" s="10"/>
      <c r="AC87" s="15"/>
      <c r="AD87" s="15"/>
      <c r="BK87" s="10"/>
      <c r="BL87" s="10"/>
    </row>
    <row r="88" spans="14:64" x14ac:dyDescent="0.15">
      <c r="N88" s="12"/>
      <c r="P88" s="13"/>
      <c r="R88" s="11"/>
      <c r="S88" s="10"/>
      <c r="U88" s="11"/>
      <c r="W88" s="14"/>
      <c r="Y88" s="10"/>
      <c r="Z88" s="10"/>
      <c r="AC88" s="15"/>
      <c r="AD88" s="15"/>
      <c r="BK88" s="10"/>
      <c r="BL88" s="10"/>
    </row>
    <row r="89" spans="14:64" x14ac:dyDescent="0.15">
      <c r="N89" s="12"/>
      <c r="P89" s="13"/>
      <c r="R89" s="11"/>
      <c r="S89" s="10"/>
      <c r="U89" s="11"/>
      <c r="W89" s="14"/>
      <c r="Y89" s="10"/>
      <c r="Z89" s="10"/>
      <c r="AC89" s="15"/>
      <c r="AD89" s="15"/>
      <c r="BK89" s="10"/>
      <c r="BL89" s="10"/>
    </row>
    <row r="90" spans="14:64" x14ac:dyDescent="0.15">
      <c r="N90" s="12"/>
      <c r="P90" s="13"/>
      <c r="R90" s="11"/>
      <c r="S90" s="10"/>
      <c r="U90" s="11"/>
      <c r="W90" s="14"/>
      <c r="Y90" s="10"/>
      <c r="Z90" s="10"/>
      <c r="AC90" s="15"/>
      <c r="AD90" s="15"/>
      <c r="BK90" s="10"/>
      <c r="BL90" s="10"/>
    </row>
    <row r="91" spans="14:64" x14ac:dyDescent="0.15">
      <c r="N91" s="12"/>
      <c r="P91" s="13"/>
      <c r="R91" s="11"/>
      <c r="S91" s="10"/>
      <c r="U91" s="11"/>
      <c r="W91" s="14"/>
      <c r="Y91" s="10"/>
      <c r="Z91" s="10"/>
      <c r="AC91" s="15"/>
      <c r="AD91" s="15"/>
      <c r="BK91" s="10"/>
      <c r="BL91" s="10"/>
    </row>
    <row r="92" spans="14:64" x14ac:dyDescent="0.15">
      <c r="N92" s="12"/>
      <c r="P92" s="13"/>
      <c r="R92" s="11"/>
      <c r="S92" s="10"/>
      <c r="U92" s="11"/>
      <c r="W92" s="14"/>
      <c r="Y92" s="10"/>
      <c r="Z92" s="10"/>
      <c r="AC92" s="15"/>
      <c r="AD92" s="15"/>
      <c r="BK92" s="10"/>
      <c r="BL92" s="10"/>
    </row>
    <row r="93" spans="14:64" x14ac:dyDescent="0.15">
      <c r="N93" s="12"/>
      <c r="P93" s="13"/>
      <c r="R93" s="11"/>
      <c r="S93" s="10"/>
      <c r="U93" s="11"/>
      <c r="W93" s="14"/>
      <c r="Y93" s="10"/>
      <c r="Z93" s="10"/>
      <c r="AC93" s="15"/>
      <c r="AD93" s="15"/>
      <c r="BK93" s="10"/>
      <c r="BL93" s="10"/>
    </row>
    <row r="94" spans="14:64" x14ac:dyDescent="0.15">
      <c r="N94" s="12"/>
      <c r="P94" s="13"/>
      <c r="R94" s="11"/>
      <c r="S94" s="10"/>
      <c r="U94" s="11"/>
      <c r="W94" s="14"/>
      <c r="Y94" s="10"/>
      <c r="Z94" s="10"/>
      <c r="AC94" s="15"/>
      <c r="AD94" s="15"/>
      <c r="BK94" s="10"/>
      <c r="BL94" s="10"/>
    </row>
    <row r="95" spans="14:64" x14ac:dyDescent="0.15">
      <c r="N95" s="12"/>
      <c r="P95" s="13"/>
      <c r="R95" s="11"/>
      <c r="S95" s="10"/>
      <c r="U95" s="11"/>
      <c r="W95" s="14"/>
      <c r="Y95" s="10"/>
      <c r="Z95" s="10"/>
      <c r="AC95" s="15"/>
      <c r="AD95" s="15"/>
      <c r="BK95" s="10"/>
      <c r="BL95" s="10"/>
    </row>
    <row r="96" spans="14:64" x14ac:dyDescent="0.15">
      <c r="N96" s="12"/>
      <c r="P96" s="13"/>
      <c r="R96" s="11"/>
      <c r="S96" s="10"/>
      <c r="U96" s="11"/>
      <c r="W96" s="14"/>
      <c r="Y96" s="10"/>
      <c r="Z96" s="10"/>
      <c r="AC96" s="15"/>
      <c r="AD96" s="15"/>
      <c r="BK96" s="10"/>
      <c r="BL96" s="10"/>
    </row>
    <row r="97" spans="14:64" x14ac:dyDescent="0.15">
      <c r="N97" s="12"/>
      <c r="P97" s="13"/>
      <c r="R97" s="11"/>
      <c r="S97" s="10"/>
      <c r="U97" s="11"/>
      <c r="W97" s="14"/>
      <c r="Y97" s="10"/>
      <c r="Z97" s="10"/>
      <c r="AC97" s="15"/>
      <c r="AD97" s="15"/>
      <c r="BK97" s="10"/>
      <c r="BL97" s="10"/>
    </row>
    <row r="98" spans="14:64" x14ac:dyDescent="0.15">
      <c r="N98" s="12"/>
      <c r="P98" s="13"/>
      <c r="R98" s="11"/>
      <c r="S98" s="10"/>
      <c r="U98" s="11"/>
      <c r="W98" s="14"/>
      <c r="Y98" s="10"/>
      <c r="Z98" s="10"/>
      <c r="AC98" s="15"/>
      <c r="AD98" s="15"/>
      <c r="BK98" s="10"/>
      <c r="BL98" s="10"/>
    </row>
    <row r="99" spans="14:64" x14ac:dyDescent="0.15">
      <c r="N99" s="12"/>
      <c r="P99" s="13"/>
      <c r="R99" s="11"/>
      <c r="S99" s="10"/>
      <c r="U99" s="11"/>
      <c r="W99" s="14"/>
      <c r="Y99" s="10"/>
      <c r="Z99" s="10"/>
      <c r="AC99" s="15"/>
      <c r="AD99" s="15"/>
      <c r="BK99" s="10"/>
      <c r="BL99" s="10"/>
    </row>
    <row r="100" spans="14:64" x14ac:dyDescent="0.15">
      <c r="N100" s="12"/>
      <c r="P100" s="13"/>
      <c r="R100" s="11"/>
      <c r="S100" s="10"/>
      <c r="U100" s="11"/>
      <c r="W100" s="14"/>
      <c r="Y100" s="10"/>
      <c r="Z100" s="10"/>
      <c r="AC100" s="15"/>
      <c r="AD100" s="15"/>
      <c r="BK100" s="10"/>
      <c r="BL100" s="10"/>
    </row>
    <row r="101" spans="14:64" x14ac:dyDescent="0.15">
      <c r="N101" s="12"/>
      <c r="P101" s="13"/>
      <c r="R101" s="11"/>
      <c r="S101" s="10"/>
      <c r="U101" s="11"/>
      <c r="W101" s="14"/>
      <c r="Y101" s="10"/>
      <c r="Z101" s="10"/>
      <c r="AC101" s="15"/>
      <c r="AD101" s="15"/>
      <c r="BK101" s="10"/>
      <c r="BL101" s="10"/>
    </row>
    <row r="102" spans="14:64" x14ac:dyDescent="0.15">
      <c r="N102" s="12"/>
      <c r="P102" s="13"/>
      <c r="R102" s="11"/>
      <c r="S102" s="10"/>
      <c r="U102" s="11"/>
      <c r="W102" s="14"/>
      <c r="Y102" s="10"/>
      <c r="Z102" s="10"/>
      <c r="AC102" s="15"/>
      <c r="AD102" s="15"/>
      <c r="BK102" s="10"/>
      <c r="BL102" s="10"/>
    </row>
    <row r="103" spans="14:64" x14ac:dyDescent="0.15">
      <c r="N103" s="12"/>
      <c r="P103" s="13"/>
      <c r="R103" s="11"/>
      <c r="S103" s="10"/>
      <c r="U103" s="11"/>
      <c r="W103" s="14"/>
      <c r="Y103" s="10"/>
      <c r="Z103" s="10"/>
      <c r="AC103" s="15"/>
      <c r="AD103" s="15"/>
      <c r="BK103" s="10"/>
      <c r="BL103" s="10"/>
    </row>
    <row r="104" spans="14:64" x14ac:dyDescent="0.15">
      <c r="N104" s="12"/>
      <c r="P104" s="13"/>
      <c r="R104" s="11"/>
      <c r="S104" s="10"/>
      <c r="U104" s="11"/>
      <c r="W104" s="14"/>
      <c r="Y104" s="10"/>
      <c r="Z104" s="10"/>
      <c r="AC104" s="15"/>
      <c r="AD104" s="15"/>
      <c r="BK104" s="10"/>
      <c r="BL104" s="10"/>
    </row>
    <row r="105" spans="14:64" x14ac:dyDescent="0.15">
      <c r="N105" s="12"/>
      <c r="P105" s="13"/>
      <c r="R105" s="11"/>
      <c r="S105" s="10"/>
      <c r="U105" s="11"/>
      <c r="W105" s="14"/>
      <c r="Y105" s="10"/>
      <c r="Z105" s="10"/>
      <c r="AC105" s="15"/>
      <c r="AD105" s="15"/>
      <c r="BK105" s="10"/>
      <c r="BL105" s="10"/>
    </row>
    <row r="106" spans="14:64" x14ac:dyDescent="0.15">
      <c r="N106" s="12"/>
      <c r="P106" s="13"/>
      <c r="R106" s="11"/>
      <c r="S106" s="10"/>
      <c r="U106" s="11"/>
      <c r="W106" s="14"/>
      <c r="Y106" s="10"/>
      <c r="Z106" s="10"/>
      <c r="AC106" s="15"/>
      <c r="AD106" s="15"/>
      <c r="BK106" s="10"/>
      <c r="BL106" s="10"/>
    </row>
    <row r="107" spans="14:64" x14ac:dyDescent="0.15">
      <c r="N107" s="12"/>
      <c r="P107" s="13"/>
      <c r="R107" s="11"/>
      <c r="S107" s="10"/>
      <c r="U107" s="11"/>
      <c r="W107" s="14"/>
      <c r="Y107" s="10"/>
      <c r="Z107" s="10"/>
      <c r="AC107" s="15"/>
      <c r="AD107" s="15"/>
      <c r="BK107" s="10"/>
      <c r="BL107" s="10"/>
    </row>
    <row r="108" spans="14:64" x14ac:dyDescent="0.15">
      <c r="N108" s="12"/>
      <c r="P108" s="13"/>
      <c r="R108" s="11"/>
      <c r="S108" s="10"/>
      <c r="U108" s="11"/>
      <c r="W108" s="14"/>
      <c r="Y108" s="10"/>
      <c r="Z108" s="10"/>
      <c r="AC108" s="15"/>
      <c r="AD108" s="15"/>
      <c r="BK108" s="10"/>
      <c r="BL108" s="10"/>
    </row>
    <row r="109" spans="14:64" x14ac:dyDescent="0.15">
      <c r="N109" s="12"/>
      <c r="P109" s="13"/>
      <c r="R109" s="11"/>
      <c r="S109" s="10"/>
      <c r="U109" s="11"/>
      <c r="W109" s="14"/>
      <c r="Y109" s="10"/>
      <c r="Z109" s="10"/>
      <c r="AC109" s="15"/>
      <c r="AD109" s="15"/>
      <c r="BK109" s="10"/>
      <c r="BL109" s="10"/>
    </row>
    <row r="110" spans="14:64" x14ac:dyDescent="0.15">
      <c r="N110" s="12"/>
      <c r="P110" s="13"/>
      <c r="R110" s="11"/>
      <c r="S110" s="10"/>
      <c r="U110" s="11"/>
      <c r="W110" s="14"/>
      <c r="Y110" s="10"/>
      <c r="Z110" s="10"/>
      <c r="AC110" s="15"/>
      <c r="AD110" s="15"/>
      <c r="BK110" s="10"/>
      <c r="BL110" s="10"/>
    </row>
    <row r="111" spans="14:64" x14ac:dyDescent="0.15">
      <c r="N111" s="12"/>
      <c r="P111" s="13"/>
      <c r="R111" s="11"/>
      <c r="S111" s="10"/>
      <c r="U111" s="11"/>
      <c r="W111" s="14"/>
      <c r="Y111" s="10"/>
      <c r="Z111" s="10"/>
      <c r="AC111" s="15"/>
      <c r="AD111" s="15"/>
      <c r="BK111" s="10"/>
      <c r="BL111" s="10"/>
    </row>
    <row r="112" spans="14:64" x14ac:dyDescent="0.15">
      <c r="N112" s="12"/>
      <c r="P112" s="13"/>
      <c r="R112" s="11"/>
      <c r="S112" s="10"/>
      <c r="U112" s="11"/>
      <c r="W112" s="14"/>
      <c r="Y112" s="10"/>
      <c r="Z112" s="10"/>
      <c r="AC112" s="15"/>
      <c r="AD112" s="15"/>
      <c r="BK112" s="10"/>
      <c r="BL112" s="10"/>
    </row>
    <row r="113" spans="14:64" x14ac:dyDescent="0.15">
      <c r="N113" s="12"/>
      <c r="P113" s="13"/>
      <c r="R113" s="11"/>
      <c r="S113" s="10"/>
      <c r="U113" s="11"/>
      <c r="W113" s="14"/>
      <c r="Y113" s="10"/>
      <c r="Z113" s="10"/>
      <c r="AC113" s="15"/>
      <c r="AD113" s="15"/>
      <c r="BK113" s="10"/>
      <c r="BL113" s="10"/>
    </row>
    <row r="114" spans="14:64" x14ac:dyDescent="0.15">
      <c r="N114" s="12"/>
      <c r="P114" s="13"/>
      <c r="R114" s="11"/>
      <c r="S114" s="10"/>
      <c r="U114" s="11"/>
      <c r="W114" s="14"/>
      <c r="Y114" s="10"/>
      <c r="Z114" s="10"/>
      <c r="AC114" s="15"/>
      <c r="AD114" s="15"/>
      <c r="BK114" s="10"/>
      <c r="BL114" s="10"/>
    </row>
    <row r="115" spans="14:64" x14ac:dyDescent="0.15">
      <c r="N115" s="12"/>
      <c r="P115" s="13"/>
      <c r="R115" s="11"/>
      <c r="S115" s="10"/>
      <c r="U115" s="11"/>
      <c r="W115" s="14"/>
      <c r="Y115" s="10"/>
      <c r="Z115" s="10"/>
      <c r="AC115" s="15"/>
      <c r="AD115" s="15"/>
      <c r="BK115" s="10"/>
      <c r="BL115" s="10"/>
    </row>
    <row r="116" spans="14:64" x14ac:dyDescent="0.15">
      <c r="N116" s="12"/>
      <c r="P116" s="13"/>
      <c r="R116" s="11"/>
      <c r="S116" s="10"/>
      <c r="U116" s="11"/>
      <c r="W116" s="14"/>
      <c r="Y116" s="10"/>
      <c r="Z116" s="10"/>
      <c r="AC116" s="15"/>
      <c r="AD116" s="15"/>
      <c r="BK116" s="10"/>
      <c r="BL116" s="10"/>
    </row>
    <row r="117" spans="14:64" x14ac:dyDescent="0.15">
      <c r="N117" s="12"/>
      <c r="P117" s="13"/>
      <c r="R117" s="11"/>
      <c r="S117" s="10"/>
      <c r="U117" s="11"/>
      <c r="W117" s="14"/>
      <c r="Y117" s="10"/>
      <c r="Z117" s="10"/>
      <c r="AC117" s="15"/>
      <c r="AD117" s="15"/>
      <c r="BK117" s="10"/>
      <c r="BL117" s="10"/>
    </row>
    <row r="118" spans="14:64" x14ac:dyDescent="0.15">
      <c r="N118" s="12"/>
      <c r="P118" s="13"/>
      <c r="R118" s="11"/>
      <c r="S118" s="10"/>
      <c r="U118" s="11"/>
      <c r="W118" s="14"/>
      <c r="Y118" s="10"/>
      <c r="Z118" s="10"/>
      <c r="AC118" s="15"/>
      <c r="AD118" s="15"/>
      <c r="BK118" s="10"/>
      <c r="BL118" s="10"/>
    </row>
    <row r="119" spans="14:64" x14ac:dyDescent="0.15">
      <c r="N119" s="12"/>
      <c r="P119" s="13"/>
      <c r="R119" s="11"/>
      <c r="S119" s="10"/>
      <c r="U119" s="11"/>
      <c r="W119" s="14"/>
      <c r="Y119" s="10"/>
      <c r="Z119" s="10"/>
      <c r="AC119" s="15"/>
      <c r="AD119" s="15"/>
      <c r="BK119" s="10"/>
      <c r="BL119" s="10"/>
    </row>
    <row r="120" spans="14:64" x14ac:dyDescent="0.15">
      <c r="N120" s="12"/>
      <c r="P120" s="13"/>
      <c r="R120" s="11"/>
      <c r="S120" s="10"/>
      <c r="U120" s="11"/>
      <c r="W120" s="14"/>
      <c r="Y120" s="10"/>
      <c r="Z120" s="10"/>
      <c r="AC120" s="15"/>
      <c r="AD120" s="15"/>
      <c r="BK120" s="10"/>
      <c r="BL120" s="10"/>
    </row>
    <row r="121" spans="14:64" x14ac:dyDescent="0.15">
      <c r="N121" s="12"/>
      <c r="P121" s="13"/>
      <c r="R121" s="11"/>
      <c r="S121" s="10"/>
      <c r="U121" s="11"/>
      <c r="W121" s="14"/>
      <c r="Y121" s="10"/>
      <c r="Z121" s="10"/>
      <c r="AC121" s="15"/>
      <c r="AD121" s="15"/>
      <c r="BK121" s="10"/>
      <c r="BL121" s="10"/>
    </row>
    <row r="122" spans="14:64" x14ac:dyDescent="0.15">
      <c r="N122" s="12"/>
      <c r="P122" s="13"/>
      <c r="R122" s="11"/>
      <c r="S122" s="10"/>
      <c r="U122" s="11"/>
      <c r="W122" s="14"/>
      <c r="Y122" s="10"/>
      <c r="Z122" s="10"/>
      <c r="AC122" s="15"/>
      <c r="AD122" s="15"/>
      <c r="BK122" s="10"/>
      <c r="BL122" s="10"/>
    </row>
    <row r="123" spans="14:64" x14ac:dyDescent="0.15">
      <c r="N123" s="12"/>
      <c r="P123" s="13"/>
      <c r="R123" s="11"/>
      <c r="S123" s="10"/>
      <c r="U123" s="11"/>
      <c r="W123" s="14"/>
      <c r="Y123" s="10"/>
      <c r="Z123" s="10"/>
      <c r="AC123" s="15"/>
      <c r="AD123" s="15"/>
      <c r="BK123" s="10"/>
      <c r="BL123" s="10"/>
    </row>
    <row r="124" spans="14:64" x14ac:dyDescent="0.15">
      <c r="N124" s="12"/>
      <c r="P124" s="13"/>
      <c r="R124" s="11"/>
      <c r="S124" s="10"/>
      <c r="U124" s="11"/>
      <c r="W124" s="14"/>
      <c r="Y124" s="10"/>
      <c r="Z124" s="10"/>
      <c r="AC124" s="15"/>
      <c r="AD124" s="15"/>
      <c r="BK124" s="10"/>
      <c r="BL124" s="10"/>
    </row>
    <row r="125" spans="14:64" x14ac:dyDescent="0.15">
      <c r="N125" s="12"/>
      <c r="P125" s="13"/>
      <c r="R125" s="11"/>
      <c r="S125" s="10"/>
      <c r="U125" s="11"/>
      <c r="W125" s="14"/>
      <c r="Y125" s="10"/>
      <c r="Z125" s="10"/>
      <c r="AC125" s="15"/>
      <c r="AD125" s="15"/>
      <c r="BK125" s="10"/>
      <c r="BL125" s="10"/>
    </row>
    <row r="126" spans="14:64" x14ac:dyDescent="0.15">
      <c r="N126" s="12"/>
      <c r="P126" s="13"/>
      <c r="R126" s="11"/>
      <c r="S126" s="10"/>
      <c r="U126" s="11"/>
      <c r="W126" s="14"/>
      <c r="Y126" s="10"/>
      <c r="Z126" s="10"/>
      <c r="AC126" s="15"/>
      <c r="AD126" s="15"/>
      <c r="BK126" s="10"/>
      <c r="BL126" s="10"/>
    </row>
    <row r="127" spans="14:64" x14ac:dyDescent="0.15">
      <c r="N127" s="12"/>
      <c r="P127" s="13"/>
      <c r="R127" s="11"/>
      <c r="S127" s="10"/>
      <c r="U127" s="11"/>
      <c r="W127" s="14"/>
      <c r="Y127" s="10"/>
      <c r="Z127" s="10"/>
      <c r="AC127" s="15"/>
      <c r="AD127" s="15"/>
      <c r="BK127" s="10"/>
      <c r="BL127" s="10"/>
    </row>
    <row r="128" spans="14:64" x14ac:dyDescent="0.15">
      <c r="N128" s="12"/>
      <c r="P128" s="13"/>
      <c r="R128" s="11"/>
      <c r="S128" s="10"/>
      <c r="U128" s="11"/>
      <c r="W128" s="14"/>
      <c r="Y128" s="10"/>
      <c r="Z128" s="10"/>
      <c r="AC128" s="15"/>
      <c r="AD128" s="15"/>
      <c r="BK128" s="10"/>
      <c r="BL128" s="10"/>
    </row>
    <row r="129" spans="14:64" x14ac:dyDescent="0.15">
      <c r="N129" s="12"/>
      <c r="P129" s="13"/>
      <c r="R129" s="11"/>
      <c r="S129" s="10"/>
      <c r="U129" s="11"/>
      <c r="W129" s="14"/>
      <c r="Y129" s="10"/>
      <c r="Z129" s="10"/>
      <c r="AC129" s="15"/>
      <c r="AD129" s="15"/>
      <c r="BK129" s="10"/>
      <c r="BL129" s="10"/>
    </row>
    <row r="130" spans="14:64" x14ac:dyDescent="0.15">
      <c r="N130" s="12"/>
      <c r="P130" s="13"/>
      <c r="R130" s="11"/>
      <c r="S130" s="10"/>
      <c r="U130" s="11"/>
      <c r="W130" s="14"/>
      <c r="Y130" s="10"/>
      <c r="Z130" s="10"/>
      <c r="AC130" s="15"/>
      <c r="AD130" s="15"/>
      <c r="BK130" s="10"/>
      <c r="BL130" s="10"/>
    </row>
    <row r="131" spans="14:64" x14ac:dyDescent="0.15">
      <c r="N131" s="12"/>
      <c r="P131" s="13"/>
      <c r="R131" s="11"/>
      <c r="S131" s="10"/>
      <c r="U131" s="11"/>
      <c r="W131" s="14"/>
      <c r="Y131" s="10"/>
      <c r="Z131" s="10"/>
      <c r="AC131" s="15"/>
      <c r="AD131" s="15"/>
      <c r="BK131" s="10"/>
      <c r="BL131" s="10"/>
    </row>
    <row r="132" spans="14:64" x14ac:dyDescent="0.15">
      <c r="N132" s="12"/>
      <c r="P132" s="13"/>
      <c r="R132" s="11"/>
      <c r="S132" s="10"/>
      <c r="U132" s="11"/>
      <c r="W132" s="14"/>
      <c r="Y132" s="10"/>
      <c r="Z132" s="10"/>
      <c r="AC132" s="15"/>
      <c r="AD132" s="15"/>
      <c r="BK132" s="10"/>
      <c r="BL132" s="10"/>
    </row>
    <row r="133" spans="14:64" x14ac:dyDescent="0.15">
      <c r="N133" s="12"/>
      <c r="P133" s="13"/>
      <c r="R133" s="11"/>
      <c r="S133" s="10"/>
      <c r="U133" s="11"/>
      <c r="W133" s="14"/>
      <c r="Y133" s="10"/>
      <c r="Z133" s="10"/>
      <c r="AC133" s="15"/>
      <c r="AD133" s="15"/>
      <c r="BK133" s="10"/>
      <c r="BL133" s="10"/>
    </row>
    <row r="134" spans="14:64" x14ac:dyDescent="0.15">
      <c r="N134" s="12"/>
      <c r="P134" s="13"/>
      <c r="R134" s="11"/>
      <c r="S134" s="10"/>
      <c r="U134" s="11"/>
      <c r="W134" s="14"/>
      <c r="Y134" s="10"/>
      <c r="Z134" s="10"/>
      <c r="AC134" s="15"/>
      <c r="AD134" s="15"/>
      <c r="BK134" s="10"/>
      <c r="BL134" s="10"/>
    </row>
    <row r="135" spans="14:64" x14ac:dyDescent="0.15">
      <c r="N135" s="12"/>
      <c r="P135" s="13"/>
      <c r="R135" s="11"/>
      <c r="S135" s="10"/>
      <c r="U135" s="11"/>
      <c r="W135" s="14"/>
      <c r="Y135" s="10"/>
      <c r="Z135" s="10"/>
      <c r="AC135" s="15"/>
      <c r="AD135" s="15"/>
      <c r="BK135" s="10"/>
      <c r="BL135" s="10"/>
    </row>
    <row r="136" spans="14:64" x14ac:dyDescent="0.15">
      <c r="N136" s="12"/>
      <c r="P136" s="13"/>
      <c r="R136" s="11"/>
      <c r="S136" s="10"/>
      <c r="U136" s="11"/>
      <c r="W136" s="14"/>
      <c r="Y136" s="10"/>
      <c r="Z136" s="10"/>
      <c r="AC136" s="15"/>
      <c r="AD136" s="15"/>
      <c r="BK136" s="10"/>
      <c r="BL136" s="10"/>
    </row>
    <row r="137" spans="14:64" x14ac:dyDescent="0.15">
      <c r="N137" s="12"/>
      <c r="P137" s="13"/>
      <c r="R137" s="11"/>
      <c r="S137" s="10"/>
      <c r="U137" s="11"/>
      <c r="W137" s="14"/>
      <c r="Y137" s="10"/>
      <c r="Z137" s="10"/>
      <c r="AC137" s="15"/>
      <c r="AD137" s="15"/>
      <c r="BK137" s="10"/>
      <c r="BL137" s="10"/>
    </row>
    <row r="138" spans="14:64" x14ac:dyDescent="0.15">
      <c r="N138" s="12"/>
      <c r="P138" s="13"/>
      <c r="R138" s="11"/>
      <c r="S138" s="10"/>
      <c r="U138" s="11"/>
      <c r="W138" s="14"/>
      <c r="Y138" s="10"/>
      <c r="Z138" s="10"/>
      <c r="AC138" s="15"/>
      <c r="AD138" s="15"/>
      <c r="BK138" s="10"/>
      <c r="BL138" s="10"/>
    </row>
    <row r="139" spans="14:64" x14ac:dyDescent="0.15">
      <c r="N139" s="12"/>
      <c r="P139" s="13"/>
      <c r="R139" s="11"/>
      <c r="S139" s="10"/>
      <c r="U139" s="11"/>
      <c r="W139" s="14"/>
      <c r="Y139" s="10"/>
      <c r="Z139" s="10"/>
      <c r="AC139" s="15"/>
      <c r="AD139" s="15"/>
      <c r="BK139" s="10"/>
      <c r="BL139" s="10"/>
    </row>
    <row r="140" spans="14:64" x14ac:dyDescent="0.15">
      <c r="N140" s="12"/>
      <c r="P140" s="13"/>
      <c r="R140" s="11"/>
      <c r="S140" s="10"/>
      <c r="U140" s="11"/>
      <c r="W140" s="14"/>
      <c r="Y140" s="10"/>
      <c r="Z140" s="10"/>
      <c r="AC140" s="15"/>
      <c r="AD140" s="15"/>
      <c r="BK140" s="10"/>
      <c r="BL140" s="10"/>
    </row>
    <row r="141" spans="14:64" x14ac:dyDescent="0.15">
      <c r="N141" s="12"/>
      <c r="P141" s="13"/>
      <c r="R141" s="11"/>
      <c r="S141" s="10"/>
      <c r="U141" s="11"/>
      <c r="W141" s="14"/>
      <c r="Y141" s="10"/>
      <c r="Z141" s="10"/>
      <c r="AC141" s="15"/>
      <c r="AD141" s="15"/>
      <c r="BK141" s="10"/>
      <c r="BL141" s="10"/>
    </row>
    <row r="142" spans="14:64" x14ac:dyDescent="0.15">
      <c r="N142" s="12"/>
      <c r="P142" s="13"/>
      <c r="R142" s="11"/>
      <c r="S142" s="10"/>
      <c r="U142" s="11"/>
      <c r="W142" s="14"/>
      <c r="Y142" s="10"/>
      <c r="Z142" s="10"/>
      <c r="AC142" s="15"/>
      <c r="AD142" s="15"/>
      <c r="BK142" s="10"/>
      <c r="BL142" s="10"/>
    </row>
    <row r="143" spans="14:64" x14ac:dyDescent="0.15">
      <c r="N143" s="12"/>
      <c r="P143" s="13"/>
      <c r="R143" s="11"/>
      <c r="S143" s="10"/>
      <c r="U143" s="11"/>
      <c r="W143" s="14"/>
      <c r="Y143" s="10"/>
      <c r="Z143" s="10"/>
      <c r="AC143" s="15"/>
      <c r="AD143" s="15"/>
      <c r="BK143" s="10"/>
      <c r="BL143" s="10"/>
    </row>
    <row r="144" spans="14:64" x14ac:dyDescent="0.15">
      <c r="N144" s="12"/>
      <c r="P144" s="13"/>
      <c r="R144" s="11"/>
      <c r="S144" s="10"/>
      <c r="U144" s="11"/>
      <c r="W144" s="14"/>
      <c r="Y144" s="10"/>
      <c r="Z144" s="10"/>
      <c r="AC144" s="15"/>
      <c r="AD144" s="15"/>
      <c r="BK144" s="10"/>
      <c r="BL144" s="10"/>
    </row>
    <row r="145" spans="14:64" x14ac:dyDescent="0.15">
      <c r="N145" s="12"/>
      <c r="P145" s="13"/>
      <c r="R145" s="11"/>
      <c r="S145" s="10"/>
      <c r="U145" s="11"/>
      <c r="W145" s="14"/>
      <c r="Y145" s="10"/>
      <c r="Z145" s="10"/>
      <c r="AC145" s="15"/>
      <c r="AD145" s="15"/>
      <c r="BK145" s="10"/>
      <c r="BL145" s="10"/>
    </row>
    <row r="146" spans="14:64" x14ac:dyDescent="0.15">
      <c r="N146" s="12"/>
      <c r="P146" s="13"/>
      <c r="R146" s="11"/>
      <c r="S146" s="10"/>
      <c r="U146" s="11"/>
      <c r="W146" s="14"/>
      <c r="Y146" s="10"/>
      <c r="Z146" s="10"/>
      <c r="AC146" s="15"/>
      <c r="AD146" s="15"/>
      <c r="BK146" s="10"/>
      <c r="BL146" s="10"/>
    </row>
    <row r="147" spans="14:64" x14ac:dyDescent="0.15">
      <c r="N147" s="12"/>
      <c r="P147" s="13"/>
      <c r="R147" s="11"/>
      <c r="S147" s="10"/>
      <c r="U147" s="11"/>
      <c r="W147" s="14"/>
      <c r="Y147" s="10"/>
      <c r="Z147" s="10"/>
      <c r="AC147" s="15"/>
      <c r="AD147" s="15"/>
      <c r="BK147" s="10"/>
      <c r="BL147" s="10"/>
    </row>
    <row r="148" spans="14:64" x14ac:dyDescent="0.15">
      <c r="N148" s="12"/>
      <c r="P148" s="13"/>
      <c r="R148" s="11"/>
      <c r="S148" s="10"/>
      <c r="U148" s="11"/>
      <c r="W148" s="14"/>
      <c r="Y148" s="10"/>
      <c r="Z148" s="10"/>
      <c r="AC148" s="15"/>
      <c r="AD148" s="15"/>
      <c r="BK148" s="10"/>
      <c r="BL148" s="10"/>
    </row>
    <row r="149" spans="14:64" x14ac:dyDescent="0.15">
      <c r="N149" s="12"/>
      <c r="P149" s="13"/>
      <c r="R149" s="11"/>
      <c r="S149" s="10"/>
      <c r="U149" s="11"/>
      <c r="W149" s="14"/>
      <c r="Y149" s="10"/>
      <c r="Z149" s="10"/>
      <c r="AC149" s="15"/>
      <c r="AD149" s="15"/>
      <c r="BK149" s="10"/>
      <c r="BL149" s="10"/>
    </row>
    <row r="150" spans="14:64" x14ac:dyDescent="0.15">
      <c r="N150" s="12"/>
      <c r="P150" s="13"/>
      <c r="R150" s="11"/>
      <c r="S150" s="10"/>
      <c r="U150" s="11"/>
      <c r="W150" s="14"/>
      <c r="Y150" s="10"/>
      <c r="Z150" s="10"/>
      <c r="AC150" s="15"/>
      <c r="AD150" s="15"/>
      <c r="BK150" s="10"/>
      <c r="BL150" s="10"/>
    </row>
    <row r="151" spans="14:64" x14ac:dyDescent="0.15">
      <c r="N151" s="12"/>
      <c r="P151" s="13"/>
      <c r="R151" s="11"/>
      <c r="S151" s="10"/>
      <c r="U151" s="11"/>
      <c r="W151" s="14"/>
      <c r="Y151" s="10"/>
      <c r="Z151" s="10"/>
      <c r="AC151" s="15"/>
      <c r="AD151" s="15"/>
      <c r="BK151" s="10"/>
      <c r="BL151" s="10"/>
    </row>
    <row r="152" spans="14:64" x14ac:dyDescent="0.15">
      <c r="N152" s="12"/>
      <c r="P152" s="13"/>
      <c r="R152" s="11"/>
      <c r="S152" s="10"/>
      <c r="U152" s="11"/>
      <c r="W152" s="14"/>
      <c r="Y152" s="10"/>
      <c r="Z152" s="10"/>
      <c r="AC152" s="15"/>
      <c r="AD152" s="15"/>
      <c r="BK152" s="10"/>
      <c r="BL152" s="10"/>
    </row>
    <row r="153" spans="14:64" x14ac:dyDescent="0.15">
      <c r="N153" s="12"/>
      <c r="P153" s="13"/>
      <c r="R153" s="11"/>
      <c r="S153" s="10"/>
      <c r="U153" s="11"/>
      <c r="W153" s="14"/>
      <c r="Y153" s="10"/>
      <c r="Z153" s="10"/>
      <c r="AC153" s="15"/>
      <c r="AD153" s="15"/>
      <c r="BK153" s="10"/>
      <c r="BL153" s="10"/>
    </row>
    <row r="154" spans="14:64" x14ac:dyDescent="0.15">
      <c r="N154" s="12"/>
      <c r="P154" s="13"/>
      <c r="R154" s="11"/>
      <c r="S154" s="10"/>
      <c r="U154" s="11"/>
      <c r="W154" s="14"/>
      <c r="Y154" s="10"/>
      <c r="Z154" s="10"/>
      <c r="AC154" s="15"/>
      <c r="AD154" s="15"/>
      <c r="BK154" s="10"/>
      <c r="BL154" s="10"/>
    </row>
    <row r="155" spans="14:64" x14ac:dyDescent="0.15">
      <c r="N155" s="12"/>
      <c r="P155" s="13"/>
      <c r="R155" s="11"/>
      <c r="S155" s="10"/>
      <c r="U155" s="11"/>
      <c r="W155" s="14"/>
      <c r="Y155" s="10"/>
      <c r="Z155" s="10"/>
      <c r="AC155" s="15"/>
      <c r="AD155" s="15"/>
      <c r="BK155" s="10"/>
      <c r="BL155" s="10"/>
    </row>
    <row r="156" spans="14:64" x14ac:dyDescent="0.15">
      <c r="N156" s="12"/>
      <c r="P156" s="13"/>
      <c r="R156" s="11"/>
      <c r="S156" s="10"/>
      <c r="U156" s="11"/>
      <c r="W156" s="14"/>
      <c r="Y156" s="10"/>
      <c r="Z156" s="10"/>
      <c r="AC156" s="15"/>
      <c r="AD156" s="15"/>
      <c r="BK156" s="10"/>
      <c r="BL156" s="10"/>
    </row>
    <row r="157" spans="14:64" x14ac:dyDescent="0.15">
      <c r="N157" s="12"/>
      <c r="P157" s="13"/>
      <c r="R157" s="11"/>
      <c r="S157" s="10"/>
      <c r="U157" s="11"/>
      <c r="W157" s="14"/>
      <c r="Y157" s="10"/>
      <c r="Z157" s="10"/>
      <c r="AC157" s="15"/>
      <c r="AD157" s="15"/>
      <c r="BK157" s="10"/>
      <c r="BL157" s="10"/>
    </row>
    <row r="158" spans="14:64" x14ac:dyDescent="0.15">
      <c r="N158" s="12"/>
      <c r="P158" s="13"/>
      <c r="R158" s="11"/>
      <c r="S158" s="10"/>
      <c r="U158" s="11"/>
      <c r="W158" s="14"/>
      <c r="Y158" s="10"/>
      <c r="Z158" s="10"/>
      <c r="AC158" s="15"/>
      <c r="AD158" s="15"/>
      <c r="BK158" s="10"/>
      <c r="BL158" s="10"/>
    </row>
    <row r="159" spans="14:64" x14ac:dyDescent="0.15">
      <c r="N159" s="12"/>
      <c r="P159" s="13"/>
      <c r="R159" s="11"/>
      <c r="S159" s="10"/>
      <c r="U159" s="11"/>
      <c r="W159" s="14"/>
      <c r="Y159" s="10"/>
      <c r="Z159" s="10"/>
      <c r="AC159" s="15"/>
      <c r="AD159" s="15"/>
      <c r="BK159" s="10"/>
      <c r="BL159" s="10"/>
    </row>
    <row r="160" spans="14:64" x14ac:dyDescent="0.15">
      <c r="N160" s="12"/>
      <c r="P160" s="13"/>
      <c r="R160" s="11"/>
      <c r="S160" s="10"/>
      <c r="U160" s="11"/>
      <c r="W160" s="14"/>
      <c r="Y160" s="10"/>
      <c r="Z160" s="10"/>
      <c r="AC160" s="15"/>
      <c r="AD160" s="15"/>
      <c r="BK160" s="10"/>
      <c r="BL160" s="10"/>
    </row>
    <row r="161" spans="14:64" x14ac:dyDescent="0.15">
      <c r="N161" s="12"/>
      <c r="P161" s="13"/>
      <c r="R161" s="11"/>
      <c r="S161" s="10"/>
      <c r="U161" s="11"/>
      <c r="W161" s="14"/>
      <c r="Y161" s="10"/>
      <c r="Z161" s="10"/>
      <c r="AC161" s="15"/>
      <c r="AD161" s="15"/>
      <c r="BK161" s="10"/>
      <c r="BL161" s="10"/>
    </row>
    <row r="162" spans="14:64" x14ac:dyDescent="0.15">
      <c r="N162" s="12"/>
      <c r="P162" s="13"/>
      <c r="R162" s="11"/>
      <c r="S162" s="10"/>
      <c r="U162" s="11"/>
      <c r="W162" s="14"/>
      <c r="Y162" s="10"/>
      <c r="Z162" s="10"/>
      <c r="AC162" s="15"/>
      <c r="AD162" s="15"/>
      <c r="BK162" s="10"/>
      <c r="BL162" s="10"/>
    </row>
    <row r="163" spans="14:64" x14ac:dyDescent="0.15">
      <c r="N163" s="12"/>
      <c r="P163" s="13"/>
      <c r="R163" s="11"/>
      <c r="S163" s="10"/>
      <c r="U163" s="11"/>
      <c r="W163" s="14"/>
      <c r="Y163" s="10"/>
      <c r="Z163" s="10"/>
      <c r="AC163" s="15"/>
      <c r="AD163" s="15"/>
      <c r="BK163" s="10"/>
      <c r="BL163" s="10"/>
    </row>
    <row r="164" spans="14:64" x14ac:dyDescent="0.15">
      <c r="N164" s="12"/>
      <c r="P164" s="13"/>
      <c r="R164" s="11"/>
      <c r="S164" s="10"/>
      <c r="U164" s="11"/>
      <c r="W164" s="14"/>
      <c r="Y164" s="10"/>
      <c r="Z164" s="10"/>
      <c r="AC164" s="15"/>
      <c r="AD164" s="15"/>
      <c r="BK164" s="10"/>
      <c r="BL164" s="10"/>
    </row>
    <row r="165" spans="14:64" x14ac:dyDescent="0.15">
      <c r="N165" s="12"/>
      <c r="P165" s="13"/>
      <c r="R165" s="11"/>
      <c r="S165" s="10"/>
      <c r="U165" s="11"/>
      <c r="W165" s="14"/>
      <c r="Y165" s="10"/>
      <c r="Z165" s="10"/>
      <c r="AC165" s="15"/>
      <c r="AD165" s="15"/>
      <c r="BK165" s="10"/>
      <c r="BL165" s="10"/>
    </row>
    <row r="166" spans="14:64" x14ac:dyDescent="0.15">
      <c r="N166" s="12"/>
      <c r="P166" s="13"/>
      <c r="R166" s="11"/>
      <c r="S166" s="10"/>
      <c r="U166" s="11"/>
      <c r="W166" s="14"/>
      <c r="Y166" s="10"/>
      <c r="Z166" s="10"/>
      <c r="AC166" s="15"/>
      <c r="AD166" s="15"/>
      <c r="BK166" s="10"/>
      <c r="BL166" s="10"/>
    </row>
    <row r="167" spans="14:64" x14ac:dyDescent="0.15">
      <c r="N167" s="12"/>
      <c r="P167" s="13"/>
      <c r="R167" s="11"/>
      <c r="S167" s="10"/>
      <c r="U167" s="11"/>
      <c r="W167" s="14"/>
      <c r="Y167" s="10"/>
      <c r="Z167" s="10"/>
      <c r="AC167" s="15"/>
      <c r="AD167" s="15"/>
      <c r="BK167" s="10"/>
      <c r="BL167" s="10"/>
    </row>
    <row r="168" spans="14:64" x14ac:dyDescent="0.15">
      <c r="N168" s="12"/>
      <c r="P168" s="13"/>
      <c r="R168" s="11"/>
      <c r="S168" s="10"/>
      <c r="U168" s="11"/>
      <c r="W168" s="14"/>
      <c r="Y168" s="10"/>
      <c r="Z168" s="10"/>
      <c r="AC168" s="15"/>
      <c r="AD168" s="15"/>
      <c r="BK168" s="10"/>
      <c r="BL168" s="10"/>
    </row>
    <row r="169" spans="14:64" x14ac:dyDescent="0.15">
      <c r="N169" s="12"/>
      <c r="P169" s="13"/>
      <c r="R169" s="11"/>
      <c r="S169" s="10"/>
      <c r="U169" s="11"/>
      <c r="W169" s="14"/>
      <c r="Y169" s="10"/>
      <c r="Z169" s="10"/>
      <c r="AC169" s="15"/>
      <c r="AD169" s="15"/>
      <c r="BK169" s="10"/>
      <c r="BL169" s="10"/>
    </row>
    <row r="170" spans="14:64" x14ac:dyDescent="0.15">
      <c r="N170" s="12"/>
      <c r="P170" s="13"/>
      <c r="R170" s="11"/>
      <c r="S170" s="10"/>
      <c r="U170" s="11"/>
      <c r="W170" s="14"/>
      <c r="Y170" s="10"/>
      <c r="Z170" s="10"/>
      <c r="AC170" s="15"/>
      <c r="AD170" s="15"/>
      <c r="BK170" s="10"/>
      <c r="BL170" s="10"/>
    </row>
    <row r="171" spans="14:64" x14ac:dyDescent="0.15">
      <c r="N171" s="12"/>
      <c r="P171" s="13"/>
      <c r="R171" s="11"/>
      <c r="S171" s="10"/>
      <c r="U171" s="11"/>
      <c r="W171" s="14"/>
      <c r="Y171" s="10"/>
      <c r="Z171" s="10"/>
      <c r="AC171" s="15"/>
      <c r="AD171" s="15"/>
      <c r="BK171" s="10"/>
      <c r="BL171" s="10"/>
    </row>
    <row r="172" spans="14:64" x14ac:dyDescent="0.15">
      <c r="N172" s="12"/>
      <c r="P172" s="13"/>
      <c r="R172" s="11"/>
      <c r="S172" s="10"/>
      <c r="U172" s="11"/>
      <c r="W172" s="14"/>
      <c r="Y172" s="10"/>
      <c r="Z172" s="10"/>
      <c r="AC172" s="15"/>
      <c r="AD172" s="15"/>
      <c r="BK172" s="10"/>
      <c r="BL172" s="10"/>
    </row>
    <row r="173" spans="14:64" x14ac:dyDescent="0.15">
      <c r="N173" s="12"/>
      <c r="P173" s="13"/>
      <c r="R173" s="11"/>
      <c r="S173" s="10"/>
      <c r="U173" s="11"/>
      <c r="W173" s="14"/>
      <c r="Y173" s="10"/>
      <c r="Z173" s="10"/>
      <c r="AC173" s="15"/>
      <c r="AD173" s="15"/>
      <c r="BK173" s="10"/>
      <c r="BL173" s="10"/>
    </row>
    <row r="174" spans="14:64" x14ac:dyDescent="0.15">
      <c r="N174" s="12"/>
      <c r="P174" s="13"/>
      <c r="R174" s="11"/>
      <c r="S174" s="10"/>
      <c r="U174" s="11"/>
      <c r="W174" s="14"/>
      <c r="Y174" s="10"/>
      <c r="Z174" s="10"/>
      <c r="AC174" s="15"/>
      <c r="AD174" s="15"/>
      <c r="BK174" s="10"/>
      <c r="BL174" s="10"/>
    </row>
    <row r="175" spans="14:64" x14ac:dyDescent="0.15">
      <c r="N175" s="12"/>
      <c r="P175" s="13"/>
      <c r="R175" s="11"/>
      <c r="S175" s="10"/>
      <c r="U175" s="11"/>
      <c r="W175" s="14"/>
      <c r="Y175" s="10"/>
      <c r="Z175" s="10"/>
      <c r="AC175" s="15"/>
      <c r="AD175" s="15"/>
      <c r="BK175" s="10"/>
      <c r="BL175" s="10"/>
    </row>
    <row r="176" spans="14:64" x14ac:dyDescent="0.15">
      <c r="N176" s="12"/>
      <c r="P176" s="13"/>
      <c r="R176" s="11"/>
      <c r="S176" s="10"/>
      <c r="U176" s="11"/>
      <c r="W176" s="14"/>
      <c r="Y176" s="10"/>
      <c r="Z176" s="10"/>
      <c r="AC176" s="15"/>
      <c r="AD176" s="15"/>
      <c r="BK176" s="10"/>
      <c r="BL176" s="10"/>
    </row>
    <row r="177" spans="14:64" x14ac:dyDescent="0.15">
      <c r="N177" s="12"/>
      <c r="P177" s="13"/>
      <c r="R177" s="11"/>
      <c r="S177" s="10"/>
      <c r="U177" s="11"/>
      <c r="W177" s="14"/>
      <c r="Y177" s="10"/>
      <c r="Z177" s="10"/>
      <c r="AC177" s="15"/>
      <c r="AD177" s="15"/>
      <c r="BK177" s="10"/>
      <c r="BL177" s="10"/>
    </row>
    <row r="178" spans="14:64" x14ac:dyDescent="0.15">
      <c r="N178" s="12"/>
      <c r="P178" s="13"/>
      <c r="R178" s="11"/>
      <c r="S178" s="10"/>
      <c r="U178" s="11"/>
      <c r="W178" s="14"/>
      <c r="Y178" s="10"/>
      <c r="Z178" s="10"/>
      <c r="AC178" s="15"/>
      <c r="AD178" s="15"/>
      <c r="BK178" s="10"/>
      <c r="BL178" s="10"/>
    </row>
    <row r="179" spans="14:64" x14ac:dyDescent="0.15">
      <c r="N179" s="12"/>
      <c r="P179" s="13"/>
      <c r="R179" s="11"/>
      <c r="S179" s="10"/>
      <c r="U179" s="11"/>
      <c r="W179" s="14"/>
      <c r="Y179" s="10"/>
      <c r="Z179" s="10"/>
      <c r="AC179" s="15"/>
      <c r="AD179" s="15"/>
      <c r="BK179" s="10"/>
      <c r="BL179" s="10"/>
    </row>
    <row r="180" spans="14:64" x14ac:dyDescent="0.15">
      <c r="N180" s="12"/>
      <c r="P180" s="13"/>
      <c r="R180" s="11"/>
      <c r="S180" s="10"/>
      <c r="U180" s="11"/>
      <c r="W180" s="14"/>
      <c r="Y180" s="10"/>
      <c r="Z180" s="10"/>
      <c r="AC180" s="15"/>
      <c r="AD180" s="15"/>
      <c r="BK180" s="10"/>
      <c r="BL180" s="10"/>
    </row>
    <row r="181" spans="14:64" x14ac:dyDescent="0.15">
      <c r="N181" s="12"/>
      <c r="P181" s="13"/>
      <c r="R181" s="11"/>
      <c r="S181" s="10"/>
      <c r="U181" s="11"/>
      <c r="W181" s="14"/>
      <c r="Y181" s="10"/>
      <c r="Z181" s="10"/>
      <c r="AC181" s="15"/>
      <c r="AD181" s="15"/>
      <c r="BK181" s="10"/>
      <c r="BL181" s="10"/>
    </row>
    <row r="182" spans="14:64" x14ac:dyDescent="0.15">
      <c r="N182" s="12"/>
      <c r="P182" s="13"/>
      <c r="R182" s="11"/>
      <c r="S182" s="10"/>
      <c r="U182" s="11"/>
      <c r="W182" s="14"/>
      <c r="Y182" s="10"/>
      <c r="Z182" s="10"/>
      <c r="AC182" s="15"/>
      <c r="AD182" s="15"/>
      <c r="BK182" s="10"/>
      <c r="BL182" s="10"/>
    </row>
    <row r="183" spans="14:64" x14ac:dyDescent="0.15">
      <c r="N183" s="12"/>
      <c r="P183" s="13"/>
      <c r="R183" s="11"/>
      <c r="S183" s="10"/>
      <c r="U183" s="11"/>
      <c r="W183" s="14"/>
      <c r="Y183" s="10"/>
      <c r="Z183" s="10"/>
      <c r="AC183" s="15"/>
      <c r="AD183" s="15"/>
      <c r="BK183" s="10"/>
      <c r="BL183" s="10"/>
    </row>
    <row r="184" spans="14:64" x14ac:dyDescent="0.15">
      <c r="N184" s="12"/>
      <c r="P184" s="13"/>
      <c r="R184" s="11"/>
      <c r="S184" s="10"/>
      <c r="U184" s="11"/>
      <c r="W184" s="14"/>
      <c r="Y184" s="10"/>
      <c r="Z184" s="10"/>
      <c r="AC184" s="15"/>
      <c r="AD184" s="15"/>
      <c r="BK184" s="10"/>
      <c r="BL184" s="10"/>
    </row>
    <row r="185" spans="14:64" x14ac:dyDescent="0.15">
      <c r="N185" s="12"/>
      <c r="P185" s="13"/>
      <c r="R185" s="11"/>
      <c r="S185" s="10"/>
      <c r="U185" s="11"/>
      <c r="W185" s="14"/>
      <c r="Y185" s="10"/>
      <c r="Z185" s="10"/>
      <c r="AC185" s="15"/>
      <c r="AD185" s="15"/>
      <c r="BK185" s="10"/>
      <c r="BL185" s="10"/>
    </row>
    <row r="186" spans="14:64" x14ac:dyDescent="0.15">
      <c r="N186" s="12"/>
      <c r="P186" s="13"/>
      <c r="R186" s="11"/>
      <c r="S186" s="10"/>
      <c r="U186" s="11"/>
      <c r="W186" s="14"/>
      <c r="Y186" s="10"/>
      <c r="Z186" s="10"/>
      <c r="AC186" s="15"/>
      <c r="AD186" s="15"/>
      <c r="BK186" s="10"/>
      <c r="BL186" s="10"/>
    </row>
    <row r="187" spans="14:64" x14ac:dyDescent="0.15">
      <c r="N187" s="12"/>
      <c r="P187" s="13"/>
      <c r="R187" s="11"/>
      <c r="S187" s="10"/>
      <c r="U187" s="11"/>
      <c r="W187" s="14"/>
      <c r="Y187" s="10"/>
      <c r="Z187" s="10"/>
      <c r="AC187" s="15"/>
      <c r="AD187" s="15"/>
      <c r="BK187" s="10"/>
      <c r="BL187" s="10"/>
    </row>
    <row r="188" spans="14:64" x14ac:dyDescent="0.15">
      <c r="N188" s="12"/>
      <c r="P188" s="13"/>
      <c r="R188" s="11"/>
      <c r="S188" s="10"/>
      <c r="U188" s="11"/>
      <c r="W188" s="14"/>
      <c r="Y188" s="10"/>
      <c r="Z188" s="10"/>
      <c r="AC188" s="15"/>
      <c r="AD188" s="15"/>
      <c r="BK188" s="10"/>
      <c r="BL188" s="10"/>
    </row>
    <row r="189" spans="14:64" x14ac:dyDescent="0.15">
      <c r="N189" s="12"/>
      <c r="P189" s="13"/>
      <c r="R189" s="11"/>
      <c r="S189" s="10"/>
      <c r="U189" s="11"/>
      <c r="W189" s="14"/>
      <c r="Y189" s="10"/>
      <c r="Z189" s="10"/>
      <c r="AC189" s="15"/>
      <c r="AD189" s="15"/>
      <c r="BK189" s="10"/>
      <c r="BL189" s="10"/>
    </row>
    <row r="190" spans="14:64" x14ac:dyDescent="0.15">
      <c r="N190" s="12"/>
      <c r="P190" s="13"/>
      <c r="R190" s="11"/>
      <c r="S190" s="10"/>
      <c r="U190" s="11"/>
      <c r="W190" s="14"/>
      <c r="Y190" s="10"/>
      <c r="Z190" s="10"/>
      <c r="AC190" s="15"/>
      <c r="AD190" s="15"/>
      <c r="BK190" s="10"/>
      <c r="BL190" s="10"/>
    </row>
    <row r="191" spans="14:64" x14ac:dyDescent="0.15">
      <c r="N191" s="12"/>
      <c r="P191" s="13"/>
      <c r="R191" s="11"/>
      <c r="S191" s="10"/>
      <c r="U191" s="11"/>
      <c r="W191" s="14"/>
      <c r="Y191" s="10"/>
      <c r="Z191" s="10"/>
      <c r="AC191" s="15"/>
      <c r="AD191" s="15"/>
      <c r="BK191" s="10"/>
      <c r="BL191" s="10"/>
    </row>
    <row r="192" spans="14:64" x14ac:dyDescent="0.15">
      <c r="N192" s="12"/>
      <c r="P192" s="13"/>
      <c r="R192" s="11"/>
      <c r="S192" s="10"/>
      <c r="U192" s="11"/>
      <c r="W192" s="14"/>
      <c r="Y192" s="10"/>
      <c r="Z192" s="10"/>
      <c r="AC192" s="15"/>
      <c r="AD192" s="15"/>
      <c r="BK192" s="10"/>
      <c r="BL192" s="10"/>
    </row>
    <row r="193" spans="14:64" x14ac:dyDescent="0.15">
      <c r="N193" s="12"/>
      <c r="P193" s="13"/>
      <c r="R193" s="11"/>
      <c r="S193" s="10"/>
      <c r="U193" s="11"/>
      <c r="W193" s="14"/>
      <c r="Y193" s="10"/>
      <c r="Z193" s="10"/>
      <c r="AC193" s="15"/>
      <c r="AD193" s="15"/>
      <c r="BK193" s="10"/>
      <c r="BL193" s="10"/>
    </row>
    <row r="194" spans="14:64" x14ac:dyDescent="0.15">
      <c r="N194" s="12"/>
      <c r="P194" s="13"/>
      <c r="R194" s="11"/>
      <c r="S194" s="10"/>
      <c r="U194" s="11"/>
      <c r="W194" s="14"/>
      <c r="Y194" s="10"/>
      <c r="Z194" s="10"/>
      <c r="AC194" s="15"/>
      <c r="AD194" s="15"/>
      <c r="BK194" s="10"/>
      <c r="BL194" s="10"/>
    </row>
    <row r="195" spans="14:64" x14ac:dyDescent="0.15">
      <c r="N195" s="12"/>
      <c r="P195" s="13"/>
      <c r="R195" s="11"/>
      <c r="S195" s="10"/>
      <c r="U195" s="11"/>
      <c r="W195" s="14"/>
      <c r="Y195" s="10"/>
      <c r="Z195" s="10"/>
      <c r="AC195" s="15"/>
      <c r="AD195" s="15"/>
      <c r="BK195" s="10"/>
      <c r="BL195" s="10"/>
    </row>
    <row r="196" spans="14:64" x14ac:dyDescent="0.15">
      <c r="N196" s="12"/>
      <c r="P196" s="13"/>
      <c r="R196" s="11"/>
      <c r="S196" s="10"/>
      <c r="U196" s="11"/>
      <c r="W196" s="14"/>
      <c r="Y196" s="10"/>
      <c r="Z196" s="10"/>
      <c r="AC196" s="15"/>
      <c r="AD196" s="15"/>
      <c r="BK196" s="10"/>
      <c r="BL196" s="10"/>
    </row>
    <row r="197" spans="14:64" x14ac:dyDescent="0.15">
      <c r="N197" s="12"/>
      <c r="P197" s="13"/>
      <c r="R197" s="11"/>
      <c r="S197" s="10"/>
      <c r="U197" s="11"/>
      <c r="W197" s="14"/>
      <c r="Y197" s="10"/>
      <c r="Z197" s="10"/>
      <c r="AC197" s="15"/>
      <c r="AD197" s="15"/>
      <c r="BK197" s="10"/>
      <c r="BL197" s="10"/>
    </row>
    <row r="198" spans="14:64" x14ac:dyDescent="0.15">
      <c r="N198" s="12"/>
      <c r="P198" s="13"/>
      <c r="R198" s="11"/>
      <c r="S198" s="10"/>
      <c r="U198" s="11"/>
      <c r="W198" s="14"/>
      <c r="Y198" s="10"/>
      <c r="Z198" s="10"/>
      <c r="AC198" s="15"/>
      <c r="AD198" s="15"/>
      <c r="BK198" s="10"/>
      <c r="BL198" s="10"/>
    </row>
    <row r="199" spans="14:64" x14ac:dyDescent="0.15">
      <c r="N199" s="12"/>
      <c r="P199" s="13"/>
      <c r="R199" s="11"/>
      <c r="S199" s="10"/>
      <c r="U199" s="11"/>
      <c r="W199" s="14"/>
      <c r="Y199" s="10"/>
      <c r="Z199" s="10"/>
      <c r="AC199" s="15"/>
      <c r="AD199" s="15"/>
      <c r="BK199" s="10"/>
      <c r="BL199" s="10"/>
    </row>
    <row r="200" spans="14:64" x14ac:dyDescent="0.15">
      <c r="N200" s="12"/>
      <c r="P200" s="13"/>
      <c r="R200" s="11"/>
      <c r="S200" s="10"/>
      <c r="U200" s="11"/>
      <c r="W200" s="14"/>
      <c r="Y200" s="10"/>
      <c r="Z200" s="10"/>
      <c r="AC200" s="15"/>
      <c r="AD200" s="15"/>
      <c r="BK200" s="10"/>
      <c r="BL200" s="10"/>
    </row>
    <row r="201" spans="14:64" x14ac:dyDescent="0.15">
      <c r="N201" s="12"/>
      <c r="P201" s="13"/>
      <c r="R201" s="11"/>
      <c r="S201" s="10"/>
      <c r="U201" s="11"/>
      <c r="W201" s="14"/>
      <c r="Y201" s="10"/>
      <c r="Z201" s="10"/>
      <c r="AC201" s="15"/>
      <c r="AD201" s="15"/>
      <c r="BK201" s="10"/>
      <c r="BL201" s="10"/>
    </row>
    <row r="202" spans="14:64" x14ac:dyDescent="0.15">
      <c r="N202" s="12"/>
      <c r="P202" s="13"/>
      <c r="R202" s="11"/>
      <c r="S202" s="10"/>
      <c r="U202" s="11"/>
      <c r="W202" s="14"/>
      <c r="Y202" s="10"/>
      <c r="Z202" s="10"/>
      <c r="AC202" s="15"/>
      <c r="AD202" s="15"/>
      <c r="BK202" s="10"/>
      <c r="BL202" s="10"/>
    </row>
    <row r="203" spans="14:64" x14ac:dyDescent="0.15">
      <c r="N203" s="12"/>
      <c r="P203" s="13"/>
      <c r="R203" s="11"/>
      <c r="S203" s="10"/>
      <c r="U203" s="11"/>
      <c r="W203" s="14"/>
      <c r="Y203" s="10"/>
      <c r="Z203" s="10"/>
      <c r="AC203" s="15"/>
      <c r="AD203" s="15"/>
      <c r="BK203" s="10"/>
      <c r="BL203" s="10"/>
    </row>
    <row r="204" spans="14:64" x14ac:dyDescent="0.15">
      <c r="N204" s="12"/>
      <c r="P204" s="13"/>
      <c r="R204" s="11"/>
      <c r="S204" s="10"/>
      <c r="U204" s="11"/>
      <c r="W204" s="14"/>
      <c r="Y204" s="10"/>
      <c r="Z204" s="10"/>
      <c r="AC204" s="15"/>
      <c r="AD204" s="15"/>
      <c r="BK204" s="10"/>
      <c r="BL204" s="10"/>
    </row>
    <row r="205" spans="14:64" x14ac:dyDescent="0.15">
      <c r="N205" s="12"/>
      <c r="P205" s="13"/>
      <c r="R205" s="11"/>
      <c r="S205" s="10"/>
      <c r="U205" s="11"/>
      <c r="W205" s="14"/>
      <c r="Y205" s="10"/>
      <c r="Z205" s="10"/>
      <c r="AC205" s="15"/>
      <c r="AD205" s="15"/>
      <c r="BK205" s="10"/>
      <c r="BL205" s="10"/>
    </row>
    <row r="206" spans="14:64" x14ac:dyDescent="0.15">
      <c r="N206" s="12"/>
      <c r="P206" s="13"/>
      <c r="R206" s="11"/>
      <c r="S206" s="10"/>
      <c r="U206" s="11"/>
      <c r="W206" s="14"/>
      <c r="Y206" s="10"/>
      <c r="Z206" s="10"/>
      <c r="AC206" s="15"/>
      <c r="AD206" s="15"/>
      <c r="BK206" s="10"/>
      <c r="BL206" s="10"/>
    </row>
    <row r="207" spans="14:64" x14ac:dyDescent="0.15">
      <c r="N207" s="12"/>
      <c r="P207" s="13"/>
      <c r="R207" s="11"/>
      <c r="S207" s="10"/>
      <c r="U207" s="11"/>
      <c r="W207" s="14"/>
      <c r="Y207" s="10"/>
      <c r="Z207" s="10"/>
      <c r="AC207" s="15"/>
      <c r="AD207" s="15"/>
      <c r="BK207" s="10"/>
      <c r="BL207" s="10"/>
    </row>
    <row r="208" spans="14:64" x14ac:dyDescent="0.15">
      <c r="N208" s="12"/>
      <c r="P208" s="13"/>
      <c r="R208" s="11"/>
      <c r="S208" s="10"/>
      <c r="U208" s="11"/>
      <c r="W208" s="14"/>
      <c r="Y208" s="10"/>
      <c r="Z208" s="10"/>
      <c r="AC208" s="15"/>
      <c r="AD208" s="15"/>
      <c r="BK208" s="10"/>
      <c r="BL208" s="10"/>
    </row>
    <row r="209" spans="14:64" x14ac:dyDescent="0.15">
      <c r="N209" s="12"/>
      <c r="P209" s="13"/>
      <c r="R209" s="11"/>
      <c r="S209" s="10"/>
      <c r="U209" s="11"/>
      <c r="W209" s="14"/>
      <c r="Y209" s="10"/>
      <c r="Z209" s="10"/>
      <c r="AC209" s="15"/>
      <c r="AD209" s="15"/>
      <c r="BK209" s="10"/>
      <c r="BL209" s="10"/>
    </row>
    <row r="210" spans="14:64" x14ac:dyDescent="0.15">
      <c r="N210" s="12"/>
      <c r="P210" s="13"/>
      <c r="R210" s="11"/>
      <c r="S210" s="10"/>
      <c r="U210" s="11"/>
      <c r="W210" s="14"/>
      <c r="Y210" s="10"/>
      <c r="Z210" s="10"/>
      <c r="AC210" s="15"/>
      <c r="AD210" s="15"/>
      <c r="BK210" s="10"/>
      <c r="BL210" s="10"/>
    </row>
    <row r="211" spans="14:64" x14ac:dyDescent="0.15">
      <c r="N211" s="12"/>
      <c r="P211" s="13"/>
      <c r="R211" s="11"/>
      <c r="S211" s="10"/>
      <c r="U211" s="11"/>
      <c r="W211" s="14"/>
      <c r="Y211" s="10"/>
      <c r="Z211" s="10"/>
      <c r="AC211" s="15"/>
      <c r="AD211" s="15"/>
      <c r="BK211" s="10"/>
      <c r="BL211" s="10"/>
    </row>
    <row r="212" spans="14:64" x14ac:dyDescent="0.15">
      <c r="N212" s="12"/>
      <c r="P212" s="13"/>
      <c r="R212" s="11"/>
      <c r="S212" s="10"/>
      <c r="U212" s="11"/>
      <c r="W212" s="14"/>
      <c r="Y212" s="10"/>
      <c r="Z212" s="10"/>
      <c r="AC212" s="15"/>
      <c r="AD212" s="15"/>
      <c r="BK212" s="10"/>
      <c r="BL212" s="10"/>
    </row>
    <row r="213" spans="14:64" x14ac:dyDescent="0.15">
      <c r="N213" s="12"/>
      <c r="P213" s="13"/>
      <c r="R213" s="11"/>
      <c r="S213" s="10"/>
      <c r="U213" s="11"/>
      <c r="W213" s="14"/>
      <c r="Y213" s="10"/>
      <c r="Z213" s="10"/>
      <c r="AC213" s="15"/>
      <c r="AD213" s="15"/>
      <c r="BK213" s="10"/>
      <c r="BL213" s="10"/>
    </row>
    <row r="214" spans="14:64" x14ac:dyDescent="0.15">
      <c r="N214" s="12"/>
      <c r="P214" s="13"/>
      <c r="R214" s="11"/>
      <c r="S214" s="10"/>
      <c r="U214" s="11"/>
      <c r="W214" s="14"/>
      <c r="Y214" s="10"/>
      <c r="Z214" s="10"/>
      <c r="AC214" s="15"/>
      <c r="AD214" s="15"/>
      <c r="BK214" s="10"/>
      <c r="BL214" s="10"/>
    </row>
    <row r="215" spans="14:64" x14ac:dyDescent="0.15">
      <c r="N215" s="12"/>
      <c r="P215" s="13"/>
      <c r="R215" s="11"/>
      <c r="S215" s="10"/>
      <c r="U215" s="11"/>
      <c r="W215" s="14"/>
      <c r="Y215" s="10"/>
      <c r="Z215" s="10"/>
      <c r="AC215" s="15"/>
      <c r="AD215" s="15"/>
      <c r="BK215" s="10"/>
      <c r="BL215" s="10"/>
    </row>
    <row r="216" spans="14:64" x14ac:dyDescent="0.15">
      <c r="N216" s="12"/>
      <c r="P216" s="13"/>
      <c r="R216" s="11"/>
      <c r="S216" s="10"/>
      <c r="U216" s="11"/>
      <c r="W216" s="14"/>
      <c r="Y216" s="10"/>
      <c r="Z216" s="10"/>
      <c r="AC216" s="15"/>
      <c r="AD216" s="15"/>
      <c r="BK216" s="10"/>
      <c r="BL216" s="10"/>
    </row>
    <row r="217" spans="14:64" x14ac:dyDescent="0.15">
      <c r="N217" s="12"/>
      <c r="P217" s="13"/>
      <c r="R217" s="11"/>
      <c r="S217" s="10"/>
      <c r="U217" s="11"/>
      <c r="W217" s="14"/>
      <c r="Y217" s="10"/>
      <c r="Z217" s="10"/>
      <c r="AC217" s="15"/>
      <c r="AD217" s="15"/>
      <c r="BK217" s="10"/>
      <c r="BL217" s="10"/>
    </row>
    <row r="218" spans="14:64" x14ac:dyDescent="0.15">
      <c r="N218" s="12"/>
      <c r="P218" s="13"/>
      <c r="R218" s="11"/>
      <c r="S218" s="10"/>
      <c r="U218" s="11"/>
      <c r="W218" s="14"/>
      <c r="Y218" s="10"/>
      <c r="Z218" s="10"/>
      <c r="AC218" s="15"/>
      <c r="AD218" s="15"/>
      <c r="BK218" s="10"/>
      <c r="BL218" s="10"/>
    </row>
    <row r="219" spans="14:64" x14ac:dyDescent="0.15">
      <c r="N219" s="12"/>
      <c r="P219" s="13"/>
      <c r="R219" s="11"/>
      <c r="S219" s="10"/>
      <c r="U219" s="11"/>
      <c r="W219" s="14"/>
      <c r="Y219" s="10"/>
      <c r="Z219" s="10"/>
      <c r="AC219" s="15"/>
      <c r="AD219" s="15"/>
      <c r="BK219" s="10"/>
      <c r="BL219" s="10"/>
    </row>
    <row r="220" spans="14:64" x14ac:dyDescent="0.15">
      <c r="N220" s="12"/>
      <c r="P220" s="13"/>
      <c r="R220" s="11"/>
      <c r="S220" s="10"/>
      <c r="U220" s="11"/>
      <c r="W220" s="14"/>
      <c r="Y220" s="10"/>
      <c r="Z220" s="10"/>
      <c r="AC220" s="15"/>
      <c r="AD220" s="15"/>
      <c r="BK220" s="10"/>
      <c r="BL220" s="10"/>
    </row>
    <row r="221" spans="14:64" x14ac:dyDescent="0.15">
      <c r="N221" s="12"/>
      <c r="P221" s="13"/>
      <c r="R221" s="11"/>
      <c r="S221" s="10"/>
      <c r="U221" s="11"/>
      <c r="W221" s="14"/>
      <c r="Y221" s="10"/>
      <c r="Z221" s="10"/>
      <c r="AC221" s="15"/>
      <c r="AD221" s="15"/>
      <c r="BK221" s="10"/>
      <c r="BL221" s="10"/>
    </row>
    <row r="222" spans="14:64" x14ac:dyDescent="0.15">
      <c r="N222" s="12"/>
      <c r="P222" s="13"/>
      <c r="R222" s="11"/>
      <c r="S222" s="10"/>
      <c r="U222" s="11"/>
      <c r="W222" s="14"/>
      <c r="Y222" s="10"/>
      <c r="Z222" s="10"/>
      <c r="AC222" s="15"/>
      <c r="AD222" s="15"/>
      <c r="BK222" s="10"/>
      <c r="BL222" s="10"/>
    </row>
    <row r="223" spans="14:64" x14ac:dyDescent="0.15">
      <c r="N223" s="12"/>
      <c r="P223" s="13"/>
      <c r="R223" s="11"/>
      <c r="S223" s="10"/>
      <c r="U223" s="11"/>
      <c r="W223" s="14"/>
      <c r="Y223" s="10"/>
      <c r="Z223" s="10"/>
      <c r="AC223" s="15"/>
      <c r="AD223" s="15"/>
      <c r="BK223" s="10"/>
      <c r="BL223" s="10"/>
    </row>
    <row r="224" spans="14:64" x14ac:dyDescent="0.15">
      <c r="N224" s="12"/>
      <c r="P224" s="13"/>
      <c r="R224" s="11"/>
      <c r="S224" s="10"/>
      <c r="U224" s="11"/>
      <c r="W224" s="14"/>
      <c r="Y224" s="10"/>
      <c r="Z224" s="10"/>
      <c r="AC224" s="15"/>
      <c r="AD224" s="15"/>
      <c r="BK224" s="10"/>
      <c r="BL224" s="10"/>
    </row>
    <row r="225" spans="14:64" x14ac:dyDescent="0.15">
      <c r="N225" s="12"/>
      <c r="P225" s="13"/>
      <c r="R225" s="11"/>
      <c r="S225" s="10"/>
      <c r="U225" s="11"/>
      <c r="W225" s="14"/>
      <c r="Y225" s="10"/>
      <c r="Z225" s="10"/>
      <c r="AC225" s="15"/>
      <c r="AD225" s="15"/>
      <c r="BK225" s="10"/>
      <c r="BL225" s="10"/>
    </row>
    <row r="226" spans="14:64" x14ac:dyDescent="0.15">
      <c r="N226" s="12"/>
      <c r="P226" s="13"/>
      <c r="R226" s="11"/>
      <c r="S226" s="10"/>
      <c r="U226" s="11"/>
      <c r="W226" s="14"/>
      <c r="Y226" s="10"/>
      <c r="Z226" s="10"/>
      <c r="AC226" s="15"/>
      <c r="AD226" s="15"/>
      <c r="BK226" s="10"/>
      <c r="BL226" s="10"/>
    </row>
    <row r="227" spans="14:64" x14ac:dyDescent="0.15">
      <c r="N227" s="12"/>
      <c r="P227" s="13"/>
      <c r="R227" s="11"/>
      <c r="S227" s="10"/>
      <c r="U227" s="11"/>
      <c r="W227" s="14"/>
      <c r="Y227" s="10"/>
      <c r="Z227" s="10"/>
      <c r="AC227" s="15"/>
      <c r="AD227" s="15"/>
      <c r="BK227" s="10"/>
      <c r="BL227" s="10"/>
    </row>
    <row r="228" spans="14:64" x14ac:dyDescent="0.15">
      <c r="N228" s="12"/>
      <c r="P228" s="13"/>
      <c r="R228" s="11"/>
      <c r="S228" s="10"/>
      <c r="U228" s="11"/>
      <c r="W228" s="14"/>
      <c r="Y228" s="10"/>
      <c r="Z228" s="10"/>
      <c r="AC228" s="15"/>
      <c r="AD228" s="15"/>
      <c r="BK228" s="10"/>
      <c r="BL228" s="10"/>
    </row>
    <row r="229" spans="14:64" x14ac:dyDescent="0.15">
      <c r="N229" s="12"/>
      <c r="P229" s="13"/>
      <c r="R229" s="11"/>
      <c r="S229" s="10"/>
      <c r="U229" s="11"/>
      <c r="W229" s="14"/>
      <c r="Y229" s="10"/>
      <c r="Z229" s="10"/>
      <c r="AC229" s="15"/>
      <c r="AD229" s="15"/>
      <c r="BK229" s="10"/>
      <c r="BL229" s="10"/>
    </row>
    <row r="230" spans="14:64" x14ac:dyDescent="0.15">
      <c r="N230" s="12"/>
      <c r="P230" s="13"/>
      <c r="R230" s="11"/>
      <c r="S230" s="10"/>
      <c r="U230" s="11"/>
      <c r="W230" s="14"/>
      <c r="Y230" s="10"/>
      <c r="Z230" s="10"/>
      <c r="AC230" s="15"/>
      <c r="AD230" s="15"/>
      <c r="BK230" s="10"/>
      <c r="BL230" s="10"/>
    </row>
    <row r="231" spans="14:64" x14ac:dyDescent="0.15">
      <c r="N231" s="12"/>
      <c r="P231" s="13"/>
      <c r="R231" s="11"/>
      <c r="S231" s="10"/>
      <c r="U231" s="11"/>
      <c r="W231" s="14"/>
      <c r="Y231" s="10"/>
      <c r="Z231" s="10"/>
      <c r="AC231" s="15"/>
      <c r="AD231" s="15"/>
      <c r="BK231" s="10"/>
      <c r="BL231" s="10"/>
    </row>
    <row r="232" spans="14:64" x14ac:dyDescent="0.15">
      <c r="N232" s="12"/>
      <c r="P232" s="13"/>
      <c r="R232" s="11"/>
      <c r="S232" s="10"/>
      <c r="U232" s="11"/>
      <c r="W232" s="14"/>
      <c r="Y232" s="10"/>
      <c r="Z232" s="10"/>
      <c r="AC232" s="15"/>
      <c r="AD232" s="15"/>
      <c r="BK232" s="10"/>
      <c r="BL232" s="10"/>
    </row>
    <row r="233" spans="14:64" x14ac:dyDescent="0.15">
      <c r="N233" s="12"/>
      <c r="P233" s="13"/>
      <c r="R233" s="11"/>
      <c r="S233" s="10"/>
      <c r="U233" s="11"/>
      <c r="W233" s="14"/>
      <c r="Y233" s="10"/>
      <c r="Z233" s="10"/>
      <c r="AC233" s="15"/>
      <c r="AD233" s="15"/>
      <c r="BK233" s="10"/>
      <c r="BL233" s="10"/>
    </row>
    <row r="234" spans="14:64" x14ac:dyDescent="0.15">
      <c r="N234" s="12"/>
      <c r="P234" s="13"/>
      <c r="R234" s="11"/>
      <c r="S234" s="10"/>
      <c r="U234" s="11"/>
      <c r="W234" s="14"/>
      <c r="Y234" s="10"/>
      <c r="Z234" s="10"/>
      <c r="AC234" s="15"/>
      <c r="AD234" s="15"/>
      <c r="BK234" s="10"/>
      <c r="BL234" s="10"/>
    </row>
    <row r="235" spans="14:64" x14ac:dyDescent="0.15">
      <c r="N235" s="12"/>
      <c r="P235" s="13"/>
      <c r="R235" s="11"/>
      <c r="S235" s="10"/>
      <c r="U235" s="11"/>
      <c r="W235" s="14"/>
      <c r="Y235" s="10"/>
      <c r="Z235" s="10"/>
      <c r="AC235" s="15"/>
      <c r="AD235" s="15"/>
      <c r="BK235" s="10"/>
      <c r="BL235" s="10"/>
    </row>
    <row r="236" spans="14:64" x14ac:dyDescent="0.15">
      <c r="N236" s="12"/>
      <c r="P236" s="13"/>
      <c r="R236" s="11"/>
      <c r="S236" s="10"/>
      <c r="U236" s="11"/>
      <c r="W236" s="14"/>
      <c r="Y236" s="10"/>
      <c r="Z236" s="10"/>
      <c r="AC236" s="15"/>
      <c r="AD236" s="15"/>
      <c r="BK236" s="10"/>
      <c r="BL236" s="10"/>
    </row>
    <row r="237" spans="14:64" x14ac:dyDescent="0.15">
      <c r="N237" s="12"/>
      <c r="P237" s="13"/>
      <c r="R237" s="11"/>
      <c r="S237" s="10"/>
      <c r="U237" s="11"/>
      <c r="W237" s="14"/>
      <c r="Y237" s="10"/>
      <c r="Z237" s="10"/>
      <c r="AC237" s="15"/>
      <c r="AD237" s="15"/>
      <c r="BK237" s="10"/>
      <c r="BL237" s="10"/>
    </row>
    <row r="238" spans="14:64" x14ac:dyDescent="0.15">
      <c r="N238" s="12"/>
      <c r="P238" s="13"/>
      <c r="R238" s="11"/>
      <c r="S238" s="10"/>
      <c r="U238" s="11"/>
      <c r="W238" s="14"/>
      <c r="Y238" s="10"/>
      <c r="Z238" s="10"/>
      <c r="AC238" s="15"/>
      <c r="AD238" s="15"/>
      <c r="BK238" s="10"/>
      <c r="BL238" s="10"/>
    </row>
    <row r="239" spans="14:64" x14ac:dyDescent="0.15">
      <c r="N239" s="12"/>
      <c r="P239" s="13"/>
      <c r="R239" s="11"/>
      <c r="S239" s="10"/>
      <c r="U239" s="11"/>
      <c r="W239" s="14"/>
      <c r="Y239" s="10"/>
      <c r="Z239" s="10"/>
      <c r="AC239" s="15"/>
      <c r="AD239" s="15"/>
      <c r="BK239" s="10"/>
      <c r="BL239" s="10"/>
    </row>
    <row r="240" spans="14:64" x14ac:dyDescent="0.15">
      <c r="N240" s="12"/>
      <c r="P240" s="13"/>
      <c r="R240" s="11"/>
      <c r="S240" s="10"/>
      <c r="U240" s="11"/>
      <c r="W240" s="14"/>
      <c r="Y240" s="10"/>
      <c r="Z240" s="10"/>
      <c r="AC240" s="15"/>
      <c r="AD240" s="15"/>
      <c r="BK240" s="10"/>
      <c r="BL240" s="10"/>
    </row>
    <row r="241" spans="14:64" x14ac:dyDescent="0.15">
      <c r="N241" s="12"/>
      <c r="P241" s="13"/>
      <c r="R241" s="11"/>
      <c r="S241" s="10"/>
      <c r="U241" s="11"/>
      <c r="W241" s="14"/>
      <c r="Y241" s="10"/>
      <c r="Z241" s="10"/>
      <c r="AC241" s="15"/>
      <c r="AD241" s="15"/>
      <c r="BK241" s="10"/>
      <c r="BL241" s="10"/>
    </row>
    <row r="242" spans="14:64" x14ac:dyDescent="0.15">
      <c r="N242" s="12"/>
      <c r="P242" s="13"/>
      <c r="R242" s="11"/>
      <c r="S242" s="10"/>
      <c r="U242" s="11"/>
      <c r="W242" s="14"/>
      <c r="Y242" s="10"/>
      <c r="Z242" s="10"/>
      <c r="AC242" s="15"/>
      <c r="AD242" s="15"/>
      <c r="BK242" s="10"/>
      <c r="BL242" s="10"/>
    </row>
    <row r="243" spans="14:64" x14ac:dyDescent="0.15">
      <c r="N243" s="12"/>
      <c r="P243" s="13"/>
      <c r="R243" s="11"/>
      <c r="S243" s="10"/>
      <c r="U243" s="11"/>
      <c r="W243" s="14"/>
      <c r="Y243" s="10"/>
      <c r="Z243" s="10"/>
      <c r="AC243" s="15"/>
      <c r="AD243" s="15"/>
      <c r="BK243" s="10"/>
      <c r="BL243" s="10"/>
    </row>
    <row r="244" spans="14:64" x14ac:dyDescent="0.15">
      <c r="N244" s="12"/>
      <c r="P244" s="13"/>
      <c r="R244" s="11"/>
      <c r="S244" s="10"/>
      <c r="U244" s="11"/>
      <c r="W244" s="14"/>
      <c r="Y244" s="10"/>
      <c r="Z244" s="10"/>
      <c r="AC244" s="15"/>
      <c r="AD244" s="15"/>
      <c r="BK244" s="10"/>
      <c r="BL244" s="10"/>
    </row>
    <row r="245" spans="14:64" x14ac:dyDescent="0.15">
      <c r="N245" s="12"/>
      <c r="P245" s="13"/>
      <c r="R245" s="11"/>
      <c r="S245" s="10"/>
      <c r="U245" s="11"/>
      <c r="W245" s="14"/>
      <c r="Y245" s="10"/>
      <c r="Z245" s="10"/>
      <c r="AC245" s="15"/>
      <c r="AD245" s="15"/>
      <c r="BK245" s="10"/>
      <c r="BL245" s="10"/>
    </row>
    <row r="246" spans="14:64" x14ac:dyDescent="0.15">
      <c r="N246" s="12"/>
      <c r="P246" s="13"/>
      <c r="R246" s="11"/>
      <c r="S246" s="10"/>
      <c r="U246" s="11"/>
      <c r="W246" s="14"/>
      <c r="Y246" s="10"/>
      <c r="Z246" s="10"/>
      <c r="AC246" s="15"/>
      <c r="AD246" s="15"/>
      <c r="BK246" s="10"/>
      <c r="BL246" s="10"/>
    </row>
    <row r="247" spans="14:64" x14ac:dyDescent="0.15">
      <c r="N247" s="12"/>
      <c r="P247" s="13"/>
      <c r="R247" s="11"/>
      <c r="S247" s="10"/>
      <c r="U247" s="11"/>
      <c r="W247" s="14"/>
      <c r="Y247" s="10"/>
      <c r="Z247" s="10"/>
      <c r="AC247" s="15"/>
      <c r="AD247" s="15"/>
      <c r="BK247" s="10"/>
      <c r="BL247" s="10"/>
    </row>
    <row r="248" spans="14:64" x14ac:dyDescent="0.15">
      <c r="N248" s="12"/>
      <c r="P248" s="13"/>
      <c r="R248" s="11"/>
      <c r="S248" s="10"/>
      <c r="U248" s="11"/>
      <c r="W248" s="14"/>
      <c r="Y248" s="10"/>
      <c r="Z248" s="10"/>
      <c r="AC248" s="15"/>
      <c r="AD248" s="15"/>
      <c r="BK248" s="10"/>
      <c r="BL248" s="10"/>
    </row>
    <row r="249" spans="14:64" x14ac:dyDescent="0.15">
      <c r="N249" s="12"/>
      <c r="P249" s="13"/>
      <c r="R249" s="11"/>
      <c r="S249" s="10"/>
      <c r="U249" s="11"/>
      <c r="W249" s="14"/>
      <c r="Y249" s="10"/>
      <c r="Z249" s="10"/>
      <c r="AC249" s="15"/>
      <c r="AD249" s="15"/>
      <c r="BK249" s="10"/>
      <c r="BL249" s="10"/>
    </row>
    <row r="250" spans="14:64" x14ac:dyDescent="0.15">
      <c r="N250" s="12"/>
      <c r="P250" s="13"/>
      <c r="R250" s="11"/>
      <c r="S250" s="10"/>
      <c r="U250" s="11"/>
      <c r="W250" s="14"/>
      <c r="Y250" s="10"/>
      <c r="Z250" s="10"/>
      <c r="AC250" s="15"/>
      <c r="AD250" s="15"/>
      <c r="BK250" s="10"/>
      <c r="BL250" s="10"/>
    </row>
    <row r="251" spans="14:64" x14ac:dyDescent="0.15">
      <c r="N251" s="12"/>
      <c r="P251" s="13"/>
      <c r="R251" s="11"/>
      <c r="S251" s="10"/>
      <c r="U251" s="11"/>
      <c r="W251" s="14"/>
      <c r="Y251" s="10"/>
      <c r="Z251" s="10"/>
      <c r="AC251" s="15"/>
      <c r="AD251" s="15"/>
      <c r="BK251" s="10"/>
      <c r="BL251" s="10"/>
    </row>
    <row r="252" spans="14:64" x14ac:dyDescent="0.15">
      <c r="N252" s="12"/>
      <c r="P252" s="13"/>
      <c r="R252" s="11"/>
      <c r="S252" s="10"/>
      <c r="U252" s="11"/>
      <c r="W252" s="14"/>
      <c r="Y252" s="10"/>
      <c r="Z252" s="10"/>
      <c r="AC252" s="15"/>
      <c r="AD252" s="15"/>
      <c r="BK252" s="10"/>
      <c r="BL252" s="10"/>
    </row>
    <row r="253" spans="14:64" x14ac:dyDescent="0.15">
      <c r="N253" s="12"/>
      <c r="P253" s="13"/>
      <c r="R253" s="11"/>
      <c r="S253" s="10"/>
      <c r="U253" s="11"/>
      <c r="W253" s="14"/>
      <c r="Y253" s="10"/>
      <c r="Z253" s="10"/>
      <c r="AC253" s="15"/>
      <c r="AD253" s="15"/>
      <c r="BK253" s="10"/>
      <c r="BL253" s="10"/>
    </row>
    <row r="254" spans="14:64" x14ac:dyDescent="0.15">
      <c r="N254" s="12"/>
      <c r="P254" s="13"/>
      <c r="R254" s="11"/>
      <c r="S254" s="10"/>
      <c r="U254" s="11"/>
      <c r="W254" s="14"/>
      <c r="Y254" s="10"/>
      <c r="Z254" s="10"/>
      <c r="AC254" s="15"/>
      <c r="AD254" s="15"/>
      <c r="BK254" s="10"/>
      <c r="BL254" s="10"/>
    </row>
    <row r="255" spans="14:64" x14ac:dyDescent="0.15">
      <c r="N255" s="12"/>
      <c r="P255" s="13"/>
      <c r="R255" s="11"/>
      <c r="S255" s="10"/>
      <c r="U255" s="11"/>
      <c r="W255" s="14"/>
      <c r="Y255" s="10"/>
      <c r="Z255" s="10"/>
      <c r="AC255" s="15"/>
      <c r="AD255" s="15"/>
      <c r="BK255" s="10"/>
      <c r="BL255" s="10"/>
    </row>
    <row r="256" spans="14:64" x14ac:dyDescent="0.15">
      <c r="N256" s="12"/>
      <c r="P256" s="13"/>
      <c r="R256" s="11"/>
      <c r="S256" s="10"/>
      <c r="U256" s="11"/>
      <c r="W256" s="14"/>
      <c r="Y256" s="10"/>
      <c r="Z256" s="10"/>
      <c r="AC256" s="15"/>
      <c r="AD256" s="15"/>
      <c r="BK256" s="10"/>
      <c r="BL256" s="10"/>
    </row>
    <row r="257" spans="14:64" x14ac:dyDescent="0.15">
      <c r="N257" s="12"/>
      <c r="P257" s="13"/>
      <c r="R257" s="11"/>
      <c r="S257" s="10"/>
      <c r="U257" s="11"/>
      <c r="W257" s="14"/>
      <c r="Y257" s="10"/>
      <c r="Z257" s="10"/>
      <c r="AC257" s="15"/>
      <c r="AD257" s="15"/>
      <c r="BK257" s="10"/>
      <c r="BL257" s="10"/>
    </row>
    <row r="258" spans="14:64" x14ac:dyDescent="0.15">
      <c r="N258" s="12"/>
      <c r="P258" s="13"/>
      <c r="R258" s="11"/>
      <c r="S258" s="10"/>
      <c r="U258" s="11"/>
      <c r="W258" s="14"/>
      <c r="Y258" s="10"/>
      <c r="Z258" s="10"/>
      <c r="AC258" s="15"/>
      <c r="AD258" s="15"/>
      <c r="BK258" s="10"/>
      <c r="BL258" s="10"/>
    </row>
    <row r="259" spans="14:64" x14ac:dyDescent="0.15">
      <c r="N259" s="12"/>
      <c r="P259" s="13"/>
      <c r="R259" s="11"/>
      <c r="S259" s="10"/>
      <c r="U259" s="11"/>
      <c r="W259" s="14"/>
      <c r="Y259" s="10"/>
      <c r="Z259" s="10"/>
      <c r="AC259" s="15"/>
      <c r="AD259" s="15"/>
      <c r="BK259" s="10"/>
      <c r="BL259" s="10"/>
    </row>
    <row r="260" spans="14:64" x14ac:dyDescent="0.15">
      <c r="N260" s="12"/>
      <c r="P260" s="13"/>
      <c r="R260" s="11"/>
      <c r="S260" s="10"/>
      <c r="U260" s="11"/>
      <c r="W260" s="14"/>
      <c r="Y260" s="10"/>
      <c r="Z260" s="10"/>
      <c r="AC260" s="15"/>
      <c r="AD260" s="15"/>
      <c r="BK260" s="10"/>
      <c r="BL260" s="10"/>
    </row>
    <row r="261" spans="14:64" x14ac:dyDescent="0.15">
      <c r="N261" s="12"/>
      <c r="P261" s="13"/>
      <c r="R261" s="11"/>
      <c r="S261" s="10"/>
      <c r="U261" s="11"/>
      <c r="W261" s="14"/>
      <c r="Y261" s="10"/>
      <c r="Z261" s="10"/>
      <c r="AC261" s="15"/>
      <c r="AD261" s="15"/>
      <c r="BK261" s="10"/>
      <c r="BL261" s="10"/>
    </row>
    <row r="262" spans="14:64" x14ac:dyDescent="0.15">
      <c r="N262" s="12"/>
      <c r="P262" s="13"/>
      <c r="R262" s="11"/>
      <c r="S262" s="10"/>
      <c r="U262" s="11"/>
      <c r="W262" s="14"/>
      <c r="Y262" s="10"/>
      <c r="Z262" s="10"/>
      <c r="AC262" s="15"/>
      <c r="AD262" s="15"/>
      <c r="BK262" s="10"/>
      <c r="BL262" s="10"/>
    </row>
    <row r="263" spans="14:64" x14ac:dyDescent="0.15">
      <c r="N263" s="12"/>
      <c r="P263" s="13"/>
      <c r="R263" s="11"/>
      <c r="S263" s="10"/>
      <c r="U263" s="11"/>
      <c r="W263" s="14"/>
      <c r="Y263" s="10"/>
      <c r="Z263" s="10"/>
      <c r="AC263" s="15"/>
      <c r="AD263" s="15"/>
      <c r="BK263" s="10"/>
      <c r="BL263" s="10"/>
    </row>
    <row r="264" spans="14:64" x14ac:dyDescent="0.15">
      <c r="N264" s="12"/>
      <c r="P264" s="13"/>
      <c r="R264" s="11"/>
      <c r="S264" s="10"/>
      <c r="U264" s="11"/>
      <c r="W264" s="14"/>
      <c r="Y264" s="10"/>
      <c r="Z264" s="10"/>
      <c r="AC264" s="15"/>
      <c r="AD264" s="15"/>
      <c r="BK264" s="10"/>
      <c r="BL264" s="10"/>
    </row>
    <row r="265" spans="14:64" x14ac:dyDescent="0.15">
      <c r="N265" s="12"/>
      <c r="P265" s="13"/>
      <c r="R265" s="11"/>
      <c r="S265" s="10"/>
      <c r="U265" s="11"/>
      <c r="W265" s="14"/>
      <c r="Y265" s="10"/>
      <c r="Z265" s="10"/>
      <c r="AC265" s="15"/>
      <c r="AD265" s="15"/>
      <c r="BK265" s="10"/>
      <c r="BL265" s="10"/>
    </row>
    <row r="266" spans="14:64" x14ac:dyDescent="0.15">
      <c r="N266" s="12"/>
      <c r="P266" s="13"/>
      <c r="R266" s="11"/>
      <c r="S266" s="10"/>
      <c r="U266" s="11"/>
      <c r="W266" s="14"/>
      <c r="Y266" s="10"/>
      <c r="Z266" s="10"/>
      <c r="AC266" s="15"/>
      <c r="AD266" s="15"/>
      <c r="BK266" s="10"/>
      <c r="BL266" s="10"/>
    </row>
    <row r="267" spans="14:64" x14ac:dyDescent="0.15">
      <c r="N267" s="12"/>
      <c r="P267" s="13"/>
      <c r="R267" s="11"/>
      <c r="S267" s="10"/>
      <c r="U267" s="11"/>
      <c r="W267" s="14"/>
      <c r="Y267" s="10"/>
      <c r="Z267" s="10"/>
      <c r="AC267" s="15"/>
      <c r="AD267" s="15"/>
      <c r="BK267" s="10"/>
      <c r="BL267" s="10"/>
    </row>
    <row r="268" spans="14:64" x14ac:dyDescent="0.15">
      <c r="N268" s="12"/>
      <c r="P268" s="13"/>
      <c r="R268" s="11"/>
      <c r="S268" s="10"/>
      <c r="U268" s="11"/>
      <c r="W268" s="14"/>
      <c r="Y268" s="10"/>
      <c r="Z268" s="10"/>
      <c r="AC268" s="15"/>
      <c r="AD268" s="15"/>
      <c r="BK268" s="10"/>
      <c r="BL268" s="10"/>
    </row>
    <row r="269" spans="14:64" x14ac:dyDescent="0.15">
      <c r="N269" s="12"/>
      <c r="P269" s="13"/>
      <c r="R269" s="11"/>
      <c r="S269" s="10"/>
      <c r="U269" s="11"/>
      <c r="W269" s="14"/>
      <c r="Y269" s="10"/>
      <c r="Z269" s="10"/>
      <c r="AC269" s="15"/>
      <c r="AD269" s="15"/>
      <c r="BK269" s="10"/>
      <c r="BL269" s="10"/>
    </row>
    <row r="270" spans="14:64" x14ac:dyDescent="0.15">
      <c r="N270" s="12"/>
      <c r="P270" s="13"/>
      <c r="R270" s="11"/>
      <c r="S270" s="10"/>
      <c r="U270" s="11"/>
      <c r="W270" s="14"/>
      <c r="Y270" s="10"/>
      <c r="Z270" s="10"/>
      <c r="AC270" s="15"/>
      <c r="AD270" s="15"/>
      <c r="BK270" s="10"/>
      <c r="BL270" s="10"/>
    </row>
    <row r="271" spans="14:64" x14ac:dyDescent="0.15">
      <c r="N271" s="12"/>
      <c r="P271" s="13"/>
      <c r="R271" s="11"/>
      <c r="S271" s="10"/>
      <c r="U271" s="11"/>
      <c r="W271" s="14"/>
      <c r="Y271" s="10"/>
      <c r="Z271" s="10"/>
      <c r="AC271" s="15"/>
      <c r="AD271" s="15"/>
      <c r="BK271" s="10"/>
      <c r="BL271" s="10"/>
    </row>
    <row r="272" spans="14:64" x14ac:dyDescent="0.15">
      <c r="N272" s="12"/>
      <c r="P272" s="13"/>
      <c r="R272" s="11"/>
      <c r="S272" s="10"/>
      <c r="U272" s="11"/>
      <c r="W272" s="14"/>
      <c r="Y272" s="10"/>
      <c r="Z272" s="10"/>
      <c r="AC272" s="15"/>
      <c r="AD272" s="15"/>
      <c r="BK272" s="10"/>
      <c r="BL272" s="10"/>
    </row>
    <row r="273" spans="14:64" x14ac:dyDescent="0.15">
      <c r="N273" s="12"/>
      <c r="P273" s="13"/>
      <c r="R273" s="11"/>
      <c r="S273" s="10"/>
      <c r="U273" s="11"/>
      <c r="W273" s="14"/>
      <c r="Y273" s="10"/>
      <c r="Z273" s="10"/>
      <c r="AC273" s="15"/>
      <c r="AD273" s="15"/>
      <c r="BK273" s="10"/>
      <c r="BL273" s="10"/>
    </row>
    <row r="274" spans="14:64" x14ac:dyDescent="0.15">
      <c r="N274" s="12"/>
      <c r="P274" s="13"/>
      <c r="R274" s="11"/>
      <c r="S274" s="10"/>
      <c r="U274" s="11"/>
      <c r="W274" s="14"/>
      <c r="Y274" s="10"/>
      <c r="Z274" s="10"/>
      <c r="AC274" s="15"/>
      <c r="AD274" s="15"/>
      <c r="BK274" s="10"/>
      <c r="BL274" s="10"/>
    </row>
    <row r="275" spans="14:64" x14ac:dyDescent="0.15">
      <c r="N275" s="12"/>
      <c r="P275" s="13"/>
      <c r="R275" s="11"/>
      <c r="S275" s="10"/>
      <c r="U275" s="11"/>
      <c r="W275" s="14"/>
      <c r="Y275" s="10"/>
      <c r="Z275" s="10"/>
      <c r="AC275" s="15"/>
      <c r="AD275" s="15"/>
      <c r="BK275" s="10"/>
      <c r="BL275" s="10"/>
    </row>
    <row r="276" spans="14:64" x14ac:dyDescent="0.15">
      <c r="N276" s="12"/>
      <c r="P276" s="13"/>
      <c r="R276" s="11"/>
      <c r="S276" s="10"/>
      <c r="U276" s="11"/>
      <c r="W276" s="14"/>
      <c r="Y276" s="10"/>
      <c r="Z276" s="10"/>
      <c r="AC276" s="15"/>
      <c r="AD276" s="15"/>
      <c r="BK276" s="10"/>
      <c r="BL276" s="10"/>
    </row>
    <row r="277" spans="14:64" x14ac:dyDescent="0.15">
      <c r="N277" s="12"/>
      <c r="P277" s="13"/>
      <c r="R277" s="11"/>
      <c r="S277" s="10"/>
      <c r="U277" s="11"/>
      <c r="W277" s="14"/>
      <c r="Y277" s="10"/>
      <c r="Z277" s="10"/>
      <c r="AC277" s="15"/>
      <c r="AD277" s="15"/>
      <c r="BK277" s="10"/>
      <c r="BL277" s="10"/>
    </row>
    <row r="278" spans="14:64" x14ac:dyDescent="0.15">
      <c r="N278" s="12"/>
      <c r="P278" s="13"/>
      <c r="R278" s="11"/>
      <c r="S278" s="10"/>
      <c r="U278" s="11"/>
      <c r="W278" s="14"/>
      <c r="Y278" s="10"/>
      <c r="Z278" s="10"/>
      <c r="AC278" s="15"/>
      <c r="AD278" s="15"/>
      <c r="BK278" s="10"/>
      <c r="BL278" s="10"/>
    </row>
    <row r="279" spans="14:64" x14ac:dyDescent="0.15">
      <c r="N279" s="12"/>
      <c r="P279" s="13"/>
      <c r="R279" s="11"/>
      <c r="S279" s="10"/>
      <c r="U279" s="11"/>
      <c r="W279" s="14"/>
      <c r="Y279" s="10"/>
      <c r="Z279" s="10"/>
      <c r="AC279" s="15"/>
      <c r="AD279" s="15"/>
      <c r="BK279" s="10"/>
      <c r="BL279" s="10"/>
    </row>
    <row r="280" spans="14:64" x14ac:dyDescent="0.15">
      <c r="N280" s="12"/>
      <c r="P280" s="13"/>
      <c r="R280" s="11"/>
      <c r="S280" s="10"/>
      <c r="U280" s="11"/>
      <c r="W280" s="14"/>
      <c r="Y280" s="10"/>
      <c r="Z280" s="10"/>
      <c r="AC280" s="15"/>
      <c r="AD280" s="15"/>
      <c r="BK280" s="10"/>
      <c r="BL280" s="10"/>
    </row>
    <row r="281" spans="14:64" x14ac:dyDescent="0.15">
      <c r="N281" s="12"/>
      <c r="P281" s="13"/>
      <c r="R281" s="11"/>
      <c r="S281" s="10"/>
      <c r="U281" s="11"/>
      <c r="W281" s="14"/>
      <c r="Y281" s="10"/>
      <c r="Z281" s="10"/>
      <c r="AC281" s="15"/>
      <c r="AD281" s="15"/>
      <c r="BK281" s="10"/>
      <c r="BL281" s="10"/>
    </row>
    <row r="282" spans="14:64" x14ac:dyDescent="0.15">
      <c r="N282" s="12"/>
      <c r="P282" s="13"/>
      <c r="R282" s="11"/>
      <c r="S282" s="10"/>
      <c r="U282" s="11"/>
      <c r="W282" s="14"/>
      <c r="Y282" s="10"/>
      <c r="Z282" s="10"/>
      <c r="AC282" s="15"/>
      <c r="AD282" s="15"/>
      <c r="BK282" s="10"/>
      <c r="BL282" s="10"/>
    </row>
    <row r="283" spans="14:64" x14ac:dyDescent="0.15">
      <c r="N283" s="12"/>
      <c r="P283" s="13"/>
      <c r="R283" s="11"/>
      <c r="S283" s="10"/>
      <c r="U283" s="11"/>
      <c r="W283" s="14"/>
      <c r="Y283" s="10"/>
      <c r="Z283" s="10"/>
      <c r="AC283" s="15"/>
      <c r="AD283" s="15"/>
      <c r="BK283" s="10"/>
      <c r="BL283" s="10"/>
    </row>
    <row r="284" spans="14:64" x14ac:dyDescent="0.15">
      <c r="N284" s="12"/>
      <c r="P284" s="13"/>
      <c r="R284" s="11"/>
      <c r="S284" s="10"/>
      <c r="U284" s="11"/>
      <c r="W284" s="14"/>
      <c r="Y284" s="10"/>
      <c r="Z284" s="10"/>
      <c r="AC284" s="15"/>
      <c r="AD284" s="15"/>
      <c r="BK284" s="10"/>
      <c r="BL284" s="10"/>
    </row>
    <row r="285" spans="14:64" x14ac:dyDescent="0.15">
      <c r="N285" s="12"/>
      <c r="P285" s="13"/>
      <c r="R285" s="11"/>
      <c r="S285" s="10"/>
      <c r="U285" s="11"/>
      <c r="W285" s="14"/>
      <c r="Y285" s="10"/>
      <c r="Z285" s="10"/>
      <c r="AC285" s="15"/>
      <c r="AD285" s="15"/>
      <c r="BK285" s="10"/>
      <c r="BL285" s="10"/>
    </row>
    <row r="286" spans="14:64" x14ac:dyDescent="0.15">
      <c r="N286" s="12"/>
      <c r="P286" s="13"/>
      <c r="R286" s="11"/>
      <c r="S286" s="10"/>
      <c r="U286" s="11"/>
      <c r="W286" s="14"/>
      <c r="Y286" s="10"/>
      <c r="Z286" s="10"/>
      <c r="AC286" s="15"/>
      <c r="AD286" s="15"/>
      <c r="BK286" s="10"/>
      <c r="BL286" s="10"/>
    </row>
    <row r="287" spans="14:64" x14ac:dyDescent="0.15">
      <c r="N287" s="12"/>
      <c r="P287" s="13"/>
      <c r="R287" s="11"/>
      <c r="S287" s="10"/>
      <c r="U287" s="11"/>
      <c r="W287" s="14"/>
      <c r="Y287" s="10"/>
      <c r="Z287" s="10"/>
      <c r="AC287" s="15"/>
      <c r="AD287" s="15"/>
      <c r="BK287" s="10"/>
      <c r="BL287" s="10"/>
    </row>
    <row r="288" spans="14:64" x14ac:dyDescent="0.15">
      <c r="N288" s="12"/>
      <c r="P288" s="13"/>
      <c r="R288" s="11"/>
      <c r="S288" s="10"/>
      <c r="U288" s="11"/>
      <c r="W288" s="14"/>
      <c r="Y288" s="10"/>
      <c r="Z288" s="10"/>
      <c r="AC288" s="15"/>
      <c r="AD288" s="15"/>
      <c r="BK288" s="10"/>
      <c r="BL288" s="10"/>
    </row>
    <row r="289" spans="14:64" x14ac:dyDescent="0.15">
      <c r="N289" s="12"/>
      <c r="P289" s="13"/>
      <c r="R289" s="11"/>
      <c r="S289" s="10"/>
      <c r="U289" s="11"/>
      <c r="W289" s="14"/>
      <c r="Y289" s="10"/>
      <c r="Z289" s="10"/>
      <c r="AC289" s="15"/>
      <c r="AD289" s="15"/>
      <c r="BK289" s="10"/>
      <c r="BL289" s="10"/>
    </row>
    <row r="290" spans="14:64" x14ac:dyDescent="0.15">
      <c r="N290" s="12"/>
      <c r="P290" s="13"/>
      <c r="R290" s="11"/>
      <c r="S290" s="10"/>
      <c r="U290" s="11"/>
      <c r="W290" s="14"/>
      <c r="Y290" s="10"/>
      <c r="Z290" s="10"/>
      <c r="AC290" s="15"/>
      <c r="AD290" s="15"/>
      <c r="BK290" s="10"/>
      <c r="BL290" s="10"/>
    </row>
    <row r="291" spans="14:64" x14ac:dyDescent="0.15">
      <c r="N291" s="12"/>
      <c r="P291" s="13"/>
      <c r="R291" s="11"/>
      <c r="S291" s="10"/>
      <c r="U291" s="11"/>
      <c r="W291" s="14"/>
      <c r="Y291" s="10"/>
      <c r="Z291" s="10"/>
      <c r="AC291" s="15"/>
      <c r="AD291" s="15"/>
      <c r="BK291" s="10"/>
      <c r="BL291" s="10"/>
    </row>
    <row r="292" spans="14:64" x14ac:dyDescent="0.15">
      <c r="N292" s="12"/>
      <c r="P292" s="13"/>
      <c r="R292" s="11"/>
      <c r="S292" s="10"/>
      <c r="U292" s="11"/>
      <c r="W292" s="14"/>
      <c r="Y292" s="10"/>
      <c r="Z292" s="10"/>
      <c r="AC292" s="15"/>
      <c r="AD292" s="15"/>
      <c r="BK292" s="10"/>
      <c r="BL292" s="10"/>
    </row>
    <row r="293" spans="14:64" x14ac:dyDescent="0.15">
      <c r="N293" s="12"/>
      <c r="P293" s="13"/>
      <c r="R293" s="11"/>
      <c r="S293" s="10"/>
      <c r="U293" s="11"/>
      <c r="W293" s="14"/>
      <c r="Y293" s="10"/>
      <c r="Z293" s="10"/>
      <c r="AC293" s="15"/>
      <c r="AD293" s="15"/>
      <c r="BK293" s="10"/>
      <c r="BL293" s="10"/>
    </row>
    <row r="294" spans="14:64" x14ac:dyDescent="0.15">
      <c r="N294" s="12"/>
      <c r="P294" s="13"/>
      <c r="R294" s="11"/>
      <c r="S294" s="10"/>
      <c r="U294" s="11"/>
      <c r="W294" s="14"/>
      <c r="Y294" s="10"/>
      <c r="Z294" s="10"/>
      <c r="AC294" s="15"/>
      <c r="AD294" s="15"/>
      <c r="BK294" s="10"/>
      <c r="BL294" s="10"/>
    </row>
    <row r="295" spans="14:64" x14ac:dyDescent="0.15">
      <c r="N295" s="12"/>
      <c r="P295" s="13"/>
      <c r="R295" s="11"/>
      <c r="S295" s="10"/>
      <c r="U295" s="11"/>
      <c r="W295" s="14"/>
      <c r="Y295" s="10"/>
      <c r="Z295" s="10"/>
      <c r="AC295" s="15"/>
      <c r="AD295" s="15"/>
      <c r="BK295" s="10"/>
      <c r="BL295" s="10"/>
    </row>
    <row r="296" spans="14:64" x14ac:dyDescent="0.15">
      <c r="N296" s="12"/>
      <c r="P296" s="13"/>
      <c r="R296" s="11"/>
      <c r="S296" s="10"/>
      <c r="U296" s="11"/>
      <c r="W296" s="14"/>
      <c r="Y296" s="10"/>
      <c r="Z296" s="10"/>
      <c r="AC296" s="15"/>
      <c r="AD296" s="15"/>
      <c r="BK296" s="10"/>
      <c r="BL296" s="10"/>
    </row>
    <row r="297" spans="14:64" x14ac:dyDescent="0.15">
      <c r="N297" s="12"/>
      <c r="P297" s="13"/>
      <c r="R297" s="11"/>
      <c r="S297" s="10"/>
      <c r="U297" s="11"/>
      <c r="W297" s="14"/>
      <c r="Y297" s="10"/>
      <c r="Z297" s="10"/>
      <c r="AC297" s="15"/>
      <c r="AD297" s="15"/>
      <c r="BK297" s="10"/>
      <c r="BL297" s="10"/>
    </row>
    <row r="298" spans="14:64" x14ac:dyDescent="0.15">
      <c r="N298" s="12"/>
      <c r="P298" s="13"/>
      <c r="R298" s="11"/>
      <c r="S298" s="10"/>
      <c r="U298" s="11"/>
      <c r="W298" s="14"/>
      <c r="Y298" s="10"/>
      <c r="Z298" s="10"/>
      <c r="AC298" s="15"/>
      <c r="AD298" s="15"/>
      <c r="BK298" s="10"/>
      <c r="BL298" s="10"/>
    </row>
    <row r="299" spans="14:64" x14ac:dyDescent="0.15">
      <c r="N299" s="12"/>
      <c r="P299" s="13"/>
      <c r="R299" s="11"/>
      <c r="S299" s="10"/>
      <c r="U299" s="11"/>
      <c r="W299" s="14"/>
      <c r="Y299" s="10"/>
      <c r="Z299" s="10"/>
      <c r="AC299" s="15"/>
      <c r="AD299" s="15"/>
      <c r="BK299" s="10"/>
      <c r="BL299" s="10"/>
    </row>
    <row r="300" spans="14:64" x14ac:dyDescent="0.15">
      <c r="N300" s="12"/>
      <c r="P300" s="13"/>
      <c r="R300" s="11"/>
      <c r="S300" s="10"/>
      <c r="U300" s="11"/>
      <c r="W300" s="14"/>
      <c r="Y300" s="10"/>
      <c r="Z300" s="10"/>
      <c r="AC300" s="15"/>
      <c r="AD300" s="15"/>
      <c r="BK300" s="10"/>
      <c r="BL300" s="10"/>
    </row>
    <row r="301" spans="14:64" x14ac:dyDescent="0.15">
      <c r="N301" s="12"/>
      <c r="P301" s="13"/>
      <c r="R301" s="11"/>
      <c r="S301" s="10"/>
      <c r="U301" s="11"/>
      <c r="W301" s="14"/>
      <c r="Y301" s="10"/>
      <c r="Z301" s="10"/>
      <c r="AC301" s="15"/>
      <c r="AD301" s="15"/>
      <c r="BK301" s="10"/>
      <c r="BL301" s="10"/>
    </row>
    <row r="302" spans="14:64" x14ac:dyDescent="0.15">
      <c r="N302" s="12"/>
      <c r="P302" s="13"/>
      <c r="R302" s="11"/>
      <c r="S302" s="10"/>
      <c r="U302" s="11"/>
      <c r="W302" s="14"/>
      <c r="Y302" s="10"/>
      <c r="Z302" s="10"/>
      <c r="AC302" s="15"/>
      <c r="AD302" s="15"/>
      <c r="BK302" s="10"/>
      <c r="BL302" s="10"/>
    </row>
    <row r="303" spans="14:64" x14ac:dyDescent="0.15">
      <c r="N303" s="12"/>
      <c r="P303" s="13"/>
      <c r="R303" s="11"/>
      <c r="S303" s="10"/>
      <c r="U303" s="11"/>
      <c r="W303" s="14"/>
      <c r="Y303" s="10"/>
      <c r="Z303" s="10"/>
      <c r="AC303" s="15"/>
      <c r="AD303" s="15"/>
      <c r="BK303" s="10"/>
      <c r="BL303" s="10"/>
    </row>
    <row r="304" spans="14:64" x14ac:dyDescent="0.15">
      <c r="N304" s="12"/>
      <c r="P304" s="13"/>
      <c r="R304" s="11"/>
      <c r="S304" s="10"/>
      <c r="U304" s="11"/>
      <c r="W304" s="14"/>
      <c r="Y304" s="10"/>
      <c r="Z304" s="10"/>
      <c r="AC304" s="15"/>
      <c r="AD304" s="15"/>
      <c r="BK304" s="10"/>
      <c r="BL304" s="10"/>
    </row>
    <row r="305" spans="14:64" x14ac:dyDescent="0.15">
      <c r="N305" s="12"/>
      <c r="P305" s="13"/>
      <c r="R305" s="11"/>
      <c r="S305" s="10"/>
      <c r="U305" s="11"/>
      <c r="W305" s="14"/>
      <c r="Y305" s="10"/>
      <c r="Z305" s="10"/>
      <c r="AC305" s="15"/>
      <c r="AD305" s="15"/>
      <c r="BK305" s="10"/>
      <c r="BL305" s="10"/>
    </row>
    <row r="306" spans="14:64" x14ac:dyDescent="0.15">
      <c r="N306" s="12"/>
      <c r="P306" s="13"/>
      <c r="R306" s="11"/>
      <c r="S306" s="10"/>
      <c r="U306" s="11"/>
      <c r="W306" s="14"/>
      <c r="Y306" s="10"/>
      <c r="Z306" s="10"/>
      <c r="AC306" s="15"/>
      <c r="AD306" s="15"/>
      <c r="BK306" s="10"/>
      <c r="BL306" s="10"/>
    </row>
    <row r="307" spans="14:64" x14ac:dyDescent="0.15">
      <c r="N307" s="12"/>
      <c r="P307" s="13"/>
      <c r="R307" s="11"/>
      <c r="S307" s="10"/>
      <c r="U307" s="11"/>
      <c r="W307" s="14"/>
      <c r="Y307" s="10"/>
      <c r="Z307" s="10"/>
      <c r="AC307" s="15"/>
      <c r="AD307" s="15"/>
      <c r="BK307" s="10"/>
      <c r="BL307" s="10"/>
    </row>
    <row r="308" spans="14:64" x14ac:dyDescent="0.15">
      <c r="N308" s="12"/>
      <c r="P308" s="13"/>
      <c r="R308" s="11"/>
      <c r="S308" s="10"/>
      <c r="U308" s="11"/>
      <c r="W308" s="14"/>
      <c r="Y308" s="10"/>
      <c r="Z308" s="10"/>
      <c r="AC308" s="15"/>
      <c r="AD308" s="15"/>
      <c r="BK308" s="10"/>
      <c r="BL308" s="10"/>
    </row>
    <row r="309" spans="14:64" x14ac:dyDescent="0.15">
      <c r="N309" s="12"/>
      <c r="P309" s="13"/>
      <c r="R309" s="11"/>
      <c r="S309" s="10"/>
      <c r="U309" s="11"/>
      <c r="W309" s="14"/>
      <c r="Y309" s="10"/>
      <c r="Z309" s="10"/>
      <c r="AC309" s="15"/>
      <c r="AD309" s="15"/>
      <c r="BK309" s="10"/>
      <c r="BL309" s="10"/>
    </row>
    <row r="310" spans="14:64" x14ac:dyDescent="0.15">
      <c r="N310" s="12"/>
      <c r="P310" s="13"/>
      <c r="R310" s="11"/>
      <c r="S310" s="10"/>
      <c r="U310" s="11"/>
      <c r="W310" s="14"/>
      <c r="Y310" s="10"/>
      <c r="Z310" s="10"/>
      <c r="AC310" s="15"/>
      <c r="AD310" s="15"/>
      <c r="BK310" s="10"/>
      <c r="BL310" s="10"/>
    </row>
    <row r="311" spans="14:64" x14ac:dyDescent="0.15">
      <c r="N311" s="12"/>
      <c r="P311" s="13"/>
      <c r="R311" s="11"/>
      <c r="S311" s="10"/>
      <c r="U311" s="11"/>
      <c r="W311" s="14"/>
      <c r="Y311" s="10"/>
      <c r="Z311" s="10"/>
      <c r="AC311" s="15"/>
      <c r="AD311" s="15"/>
      <c r="BK311" s="10"/>
      <c r="BL311" s="10"/>
    </row>
    <row r="312" spans="14:64" x14ac:dyDescent="0.15">
      <c r="N312" s="12"/>
      <c r="P312" s="13"/>
      <c r="R312" s="11"/>
      <c r="S312" s="10"/>
      <c r="U312" s="11"/>
      <c r="W312" s="14"/>
      <c r="Y312" s="10"/>
      <c r="Z312" s="10"/>
      <c r="AC312" s="15"/>
      <c r="AD312" s="15"/>
      <c r="BK312" s="10"/>
      <c r="BL312" s="10"/>
    </row>
    <row r="313" spans="14:64" x14ac:dyDescent="0.15">
      <c r="N313" s="12"/>
      <c r="P313" s="13"/>
      <c r="R313" s="11"/>
      <c r="S313" s="10"/>
      <c r="U313" s="11"/>
      <c r="W313" s="14"/>
      <c r="Y313" s="10"/>
      <c r="Z313" s="10"/>
      <c r="AC313" s="15"/>
      <c r="AD313" s="15"/>
      <c r="BK313" s="10"/>
      <c r="BL313" s="10"/>
    </row>
    <row r="314" spans="14:64" x14ac:dyDescent="0.15">
      <c r="N314" s="12"/>
      <c r="P314" s="13"/>
      <c r="R314" s="11"/>
      <c r="S314" s="10"/>
      <c r="U314" s="11"/>
      <c r="W314" s="14"/>
      <c r="Y314" s="10"/>
      <c r="Z314" s="10"/>
      <c r="AC314" s="15"/>
      <c r="AD314" s="15"/>
      <c r="BK314" s="10"/>
      <c r="BL314" s="10"/>
    </row>
    <row r="315" spans="14:64" x14ac:dyDescent="0.15">
      <c r="N315" s="12"/>
      <c r="P315" s="13"/>
      <c r="R315" s="11"/>
      <c r="S315" s="10"/>
      <c r="U315" s="11"/>
      <c r="W315" s="14"/>
      <c r="Y315" s="10"/>
      <c r="Z315" s="10"/>
      <c r="AC315" s="15"/>
      <c r="AD315" s="15"/>
      <c r="BK315" s="10"/>
      <c r="BL315" s="10"/>
    </row>
    <row r="316" spans="14:64" x14ac:dyDescent="0.15">
      <c r="N316" s="12"/>
      <c r="P316" s="13"/>
      <c r="R316" s="11"/>
      <c r="S316" s="10"/>
      <c r="U316" s="11"/>
      <c r="W316" s="14"/>
      <c r="Y316" s="10"/>
      <c r="Z316" s="10"/>
      <c r="AC316" s="15"/>
      <c r="AD316" s="15"/>
      <c r="BK316" s="10"/>
      <c r="BL316" s="10"/>
    </row>
    <row r="317" spans="14:64" x14ac:dyDescent="0.15">
      <c r="N317" s="12"/>
      <c r="P317" s="13"/>
      <c r="R317" s="11"/>
      <c r="S317" s="10"/>
      <c r="U317" s="11"/>
      <c r="W317" s="14"/>
      <c r="Y317" s="10"/>
      <c r="Z317" s="10"/>
      <c r="AC317" s="15"/>
      <c r="AD317" s="15"/>
      <c r="BK317" s="10"/>
      <c r="BL317" s="10"/>
    </row>
    <row r="318" spans="14:64" x14ac:dyDescent="0.15">
      <c r="N318" s="12"/>
      <c r="P318" s="13"/>
      <c r="R318" s="11"/>
      <c r="S318" s="10"/>
      <c r="U318" s="11"/>
      <c r="W318" s="14"/>
      <c r="Y318" s="10"/>
      <c r="Z318" s="10"/>
      <c r="AC318" s="15"/>
      <c r="AD318" s="15"/>
      <c r="BK318" s="10"/>
      <c r="BL318" s="10"/>
    </row>
    <row r="319" spans="14:64" x14ac:dyDescent="0.15">
      <c r="N319" s="12"/>
      <c r="P319" s="13"/>
      <c r="R319" s="11"/>
      <c r="S319" s="10"/>
      <c r="U319" s="11"/>
      <c r="W319" s="14"/>
      <c r="Y319" s="10"/>
      <c r="Z319" s="10"/>
      <c r="AC319" s="15"/>
      <c r="AD319" s="15"/>
      <c r="BK319" s="10"/>
      <c r="BL319" s="10"/>
    </row>
    <row r="320" spans="14:64" x14ac:dyDescent="0.15">
      <c r="N320" s="12"/>
      <c r="P320" s="13"/>
      <c r="R320" s="11"/>
      <c r="S320" s="10"/>
      <c r="U320" s="11"/>
      <c r="W320" s="14"/>
      <c r="Y320" s="10"/>
      <c r="Z320" s="10"/>
      <c r="AC320" s="15"/>
      <c r="AD320" s="15"/>
      <c r="BK320" s="10"/>
      <c r="BL320" s="10"/>
    </row>
    <row r="321" spans="14:64" x14ac:dyDescent="0.15">
      <c r="N321" s="12"/>
      <c r="P321" s="13"/>
      <c r="R321" s="11"/>
      <c r="S321" s="10"/>
      <c r="U321" s="11"/>
      <c r="W321" s="14"/>
      <c r="Y321" s="10"/>
      <c r="Z321" s="10"/>
      <c r="AC321" s="15"/>
      <c r="AD321" s="15"/>
      <c r="BK321" s="10"/>
      <c r="BL321" s="10"/>
    </row>
    <row r="322" spans="14:64" x14ac:dyDescent="0.15">
      <c r="N322" s="12"/>
      <c r="P322" s="13"/>
      <c r="R322" s="11"/>
      <c r="S322" s="10"/>
      <c r="U322" s="11"/>
      <c r="W322" s="14"/>
      <c r="Y322" s="10"/>
      <c r="Z322" s="10"/>
      <c r="AC322" s="15"/>
      <c r="AD322" s="15"/>
      <c r="BK322" s="10"/>
      <c r="BL322" s="10"/>
    </row>
    <row r="323" spans="14:64" x14ac:dyDescent="0.15">
      <c r="N323" s="12"/>
      <c r="P323" s="13"/>
      <c r="R323" s="11"/>
      <c r="S323" s="10"/>
      <c r="U323" s="11"/>
      <c r="W323" s="14"/>
      <c r="Y323" s="10"/>
      <c r="Z323" s="10"/>
      <c r="AC323" s="15"/>
      <c r="AD323" s="15"/>
      <c r="BK323" s="10"/>
      <c r="BL323" s="10"/>
    </row>
    <row r="324" spans="14:64" x14ac:dyDescent="0.15">
      <c r="N324" s="12"/>
      <c r="P324" s="13"/>
      <c r="R324" s="11"/>
      <c r="S324" s="10"/>
      <c r="U324" s="11"/>
      <c r="W324" s="14"/>
      <c r="Y324" s="10"/>
      <c r="Z324" s="10"/>
      <c r="AC324" s="15"/>
      <c r="AD324" s="15"/>
      <c r="BK324" s="10"/>
      <c r="BL324" s="10"/>
    </row>
    <row r="325" spans="14:64" x14ac:dyDescent="0.15">
      <c r="N325" s="12"/>
      <c r="P325" s="13"/>
      <c r="R325" s="11"/>
      <c r="S325" s="10"/>
      <c r="U325" s="11"/>
      <c r="W325" s="14"/>
      <c r="Y325" s="10"/>
      <c r="Z325" s="10"/>
      <c r="AC325" s="15"/>
      <c r="AD325" s="15"/>
      <c r="BK325" s="10"/>
      <c r="BL325" s="10"/>
    </row>
    <row r="326" spans="14:64" x14ac:dyDescent="0.15">
      <c r="N326" s="12"/>
      <c r="P326" s="13"/>
      <c r="R326" s="11"/>
      <c r="S326" s="10"/>
      <c r="U326" s="11"/>
      <c r="W326" s="14"/>
      <c r="Y326" s="10"/>
      <c r="Z326" s="10"/>
      <c r="AC326" s="15"/>
      <c r="AD326" s="15"/>
      <c r="BK326" s="10"/>
      <c r="BL326" s="10"/>
    </row>
    <row r="327" spans="14:64" x14ac:dyDescent="0.15">
      <c r="N327" s="12"/>
      <c r="P327" s="13"/>
      <c r="R327" s="11"/>
      <c r="S327" s="10"/>
      <c r="U327" s="11"/>
      <c r="W327" s="14"/>
      <c r="Y327" s="10"/>
      <c r="Z327" s="10"/>
      <c r="AC327" s="15"/>
      <c r="AD327" s="15"/>
      <c r="BK327" s="10"/>
      <c r="BL327" s="10"/>
    </row>
    <row r="328" spans="14:64" x14ac:dyDescent="0.15">
      <c r="N328" s="12"/>
      <c r="P328" s="13"/>
      <c r="R328" s="11"/>
      <c r="S328" s="10"/>
      <c r="U328" s="11"/>
      <c r="W328" s="14"/>
      <c r="Y328" s="10"/>
      <c r="Z328" s="10"/>
      <c r="AC328" s="15"/>
      <c r="AD328" s="15"/>
      <c r="BK328" s="10"/>
      <c r="BL328" s="10"/>
    </row>
    <row r="329" spans="14:64" x14ac:dyDescent="0.15">
      <c r="N329" s="12"/>
      <c r="P329" s="13"/>
      <c r="R329" s="11"/>
      <c r="S329" s="10"/>
      <c r="U329" s="11"/>
      <c r="W329" s="14"/>
      <c r="Y329" s="10"/>
      <c r="Z329" s="10"/>
      <c r="AC329" s="15"/>
      <c r="AD329" s="15"/>
      <c r="BK329" s="10"/>
      <c r="BL329" s="10"/>
    </row>
    <row r="330" spans="14:64" x14ac:dyDescent="0.15">
      <c r="N330" s="12"/>
      <c r="P330" s="13"/>
      <c r="R330" s="11"/>
      <c r="S330" s="10"/>
      <c r="U330" s="11"/>
      <c r="W330" s="14"/>
      <c r="Y330" s="10"/>
      <c r="Z330" s="10"/>
      <c r="AC330" s="15"/>
      <c r="AD330" s="15"/>
      <c r="BK330" s="10"/>
      <c r="BL330" s="10"/>
    </row>
    <row r="331" spans="14:64" x14ac:dyDescent="0.15">
      <c r="N331" s="12"/>
      <c r="P331" s="13"/>
      <c r="R331" s="11"/>
      <c r="S331" s="10"/>
      <c r="U331" s="11"/>
      <c r="W331" s="14"/>
      <c r="Y331" s="10"/>
      <c r="Z331" s="10"/>
      <c r="AC331" s="15"/>
      <c r="AD331" s="15"/>
      <c r="BK331" s="10"/>
      <c r="BL331" s="10"/>
    </row>
    <row r="332" spans="14:64" x14ac:dyDescent="0.15">
      <c r="N332" s="12"/>
      <c r="P332" s="13"/>
      <c r="R332" s="11"/>
      <c r="S332" s="10"/>
      <c r="U332" s="11"/>
      <c r="W332" s="14"/>
      <c r="Y332" s="10"/>
      <c r="Z332" s="10"/>
      <c r="AC332" s="15"/>
      <c r="AD332" s="15"/>
      <c r="BK332" s="10"/>
      <c r="BL332" s="10"/>
    </row>
    <row r="333" spans="14:64" x14ac:dyDescent="0.15">
      <c r="N333" s="12"/>
      <c r="P333" s="13"/>
      <c r="R333" s="11"/>
      <c r="S333" s="10"/>
      <c r="U333" s="11"/>
      <c r="W333" s="14"/>
      <c r="Y333" s="10"/>
      <c r="Z333" s="10"/>
      <c r="AC333" s="15"/>
      <c r="AD333" s="15"/>
      <c r="BK333" s="10"/>
      <c r="BL333" s="10"/>
    </row>
    <row r="334" spans="14:64" x14ac:dyDescent="0.15">
      <c r="N334" s="12"/>
      <c r="P334" s="13"/>
      <c r="R334" s="11"/>
      <c r="S334" s="10"/>
      <c r="U334" s="11"/>
      <c r="W334" s="14"/>
      <c r="Y334" s="10"/>
      <c r="Z334" s="10"/>
      <c r="AC334" s="15"/>
      <c r="AD334" s="15"/>
      <c r="BK334" s="10"/>
      <c r="BL334" s="10"/>
    </row>
    <row r="335" spans="14:64" x14ac:dyDescent="0.15">
      <c r="N335" s="12"/>
      <c r="P335" s="13"/>
      <c r="R335" s="11"/>
      <c r="S335" s="10"/>
      <c r="U335" s="11"/>
      <c r="W335" s="14"/>
      <c r="Y335" s="10"/>
      <c r="Z335" s="10"/>
      <c r="AC335" s="15"/>
      <c r="AD335" s="15"/>
      <c r="BK335" s="10"/>
      <c r="BL335" s="10"/>
    </row>
    <row r="336" spans="14:64" x14ac:dyDescent="0.15">
      <c r="N336" s="12"/>
      <c r="P336" s="13"/>
      <c r="R336" s="11"/>
      <c r="S336" s="10"/>
      <c r="U336" s="11"/>
      <c r="W336" s="14"/>
      <c r="Y336" s="10"/>
      <c r="Z336" s="10"/>
      <c r="AC336" s="15"/>
      <c r="AD336" s="15"/>
      <c r="BK336" s="10"/>
      <c r="BL336" s="10"/>
    </row>
    <row r="337" spans="14:64" x14ac:dyDescent="0.15">
      <c r="N337" s="12"/>
      <c r="P337" s="13"/>
      <c r="R337" s="11"/>
      <c r="S337" s="10"/>
      <c r="U337" s="11"/>
      <c r="W337" s="14"/>
      <c r="Y337" s="10"/>
      <c r="Z337" s="10"/>
      <c r="AC337" s="15"/>
      <c r="AD337" s="15"/>
      <c r="BK337" s="10"/>
      <c r="BL337" s="10"/>
    </row>
    <row r="338" spans="14:64" x14ac:dyDescent="0.15">
      <c r="N338" s="12"/>
      <c r="P338" s="13"/>
      <c r="R338" s="11"/>
      <c r="S338" s="10"/>
      <c r="U338" s="11"/>
      <c r="W338" s="14"/>
      <c r="Y338" s="10"/>
      <c r="Z338" s="10"/>
      <c r="AC338" s="15"/>
      <c r="AD338" s="15"/>
      <c r="BK338" s="10"/>
      <c r="BL338" s="10"/>
    </row>
    <row r="339" spans="14:64" x14ac:dyDescent="0.15">
      <c r="N339" s="12"/>
      <c r="P339" s="13"/>
      <c r="R339" s="11"/>
      <c r="S339" s="10"/>
      <c r="U339" s="11"/>
      <c r="W339" s="14"/>
      <c r="Y339" s="10"/>
      <c r="Z339" s="10"/>
      <c r="AC339" s="15"/>
      <c r="AD339" s="15"/>
      <c r="BK339" s="10"/>
      <c r="BL339" s="10"/>
    </row>
    <row r="340" spans="14:64" x14ac:dyDescent="0.15">
      <c r="N340" s="12"/>
      <c r="P340" s="13"/>
      <c r="R340" s="11"/>
      <c r="S340" s="10"/>
      <c r="U340" s="11"/>
      <c r="W340" s="14"/>
      <c r="Y340" s="10"/>
      <c r="Z340" s="10"/>
      <c r="AC340" s="15"/>
      <c r="AD340" s="15"/>
      <c r="BK340" s="10"/>
      <c r="BL340" s="10"/>
    </row>
    <row r="341" spans="14:64" x14ac:dyDescent="0.15">
      <c r="N341" s="12"/>
      <c r="P341" s="13"/>
      <c r="R341" s="11"/>
      <c r="S341" s="10"/>
      <c r="U341" s="11"/>
      <c r="W341" s="14"/>
      <c r="Y341" s="10"/>
      <c r="Z341" s="10"/>
      <c r="AC341" s="15"/>
      <c r="AD341" s="15"/>
      <c r="BK341" s="10"/>
      <c r="BL341" s="10"/>
    </row>
    <row r="342" spans="14:64" x14ac:dyDescent="0.15">
      <c r="N342" s="12"/>
      <c r="P342" s="13"/>
      <c r="R342" s="11"/>
      <c r="S342" s="10"/>
      <c r="U342" s="11"/>
      <c r="W342" s="14"/>
      <c r="Y342" s="10"/>
      <c r="Z342" s="10"/>
      <c r="AC342" s="15"/>
      <c r="AD342" s="15"/>
      <c r="BK342" s="10"/>
      <c r="BL342" s="10"/>
    </row>
    <row r="343" spans="14:64" x14ac:dyDescent="0.15">
      <c r="N343" s="12"/>
      <c r="P343" s="13"/>
      <c r="R343" s="11"/>
      <c r="S343" s="10"/>
      <c r="U343" s="11"/>
      <c r="W343" s="14"/>
      <c r="Y343" s="10"/>
      <c r="Z343" s="10"/>
      <c r="AC343" s="15"/>
      <c r="AD343" s="15"/>
      <c r="BK343" s="10"/>
      <c r="BL343" s="10"/>
    </row>
    <row r="344" spans="14:64" x14ac:dyDescent="0.15">
      <c r="N344" s="12"/>
      <c r="P344" s="13"/>
      <c r="R344" s="11"/>
      <c r="S344" s="10"/>
      <c r="U344" s="11"/>
      <c r="W344" s="14"/>
      <c r="Y344" s="10"/>
      <c r="Z344" s="10"/>
      <c r="AC344" s="15"/>
      <c r="AD344" s="15"/>
      <c r="BK344" s="10"/>
      <c r="BL344" s="10"/>
    </row>
    <row r="345" spans="14:64" x14ac:dyDescent="0.15">
      <c r="N345" s="12"/>
      <c r="P345" s="13"/>
      <c r="R345" s="11"/>
      <c r="S345" s="10"/>
      <c r="U345" s="11"/>
      <c r="W345" s="14"/>
      <c r="Y345" s="10"/>
      <c r="Z345" s="10"/>
      <c r="AC345" s="15"/>
      <c r="AD345" s="15"/>
      <c r="BK345" s="10"/>
      <c r="BL345" s="10"/>
    </row>
    <row r="346" spans="14:64" x14ac:dyDescent="0.15">
      <c r="N346" s="12"/>
      <c r="P346" s="13"/>
      <c r="R346" s="11"/>
      <c r="S346" s="10"/>
      <c r="U346" s="11"/>
      <c r="W346" s="14"/>
      <c r="Y346" s="10"/>
      <c r="Z346" s="10"/>
      <c r="AC346" s="15"/>
      <c r="AD346" s="15"/>
      <c r="BK346" s="10"/>
      <c r="BL346" s="10"/>
    </row>
    <row r="347" spans="14:64" x14ac:dyDescent="0.15">
      <c r="N347" s="12"/>
      <c r="P347" s="13"/>
      <c r="R347" s="11"/>
      <c r="S347" s="10"/>
      <c r="U347" s="11"/>
      <c r="W347" s="14"/>
      <c r="Y347" s="10"/>
      <c r="Z347" s="10"/>
      <c r="AC347" s="15"/>
      <c r="AD347" s="15"/>
      <c r="BK347" s="10"/>
      <c r="BL347" s="10"/>
    </row>
    <row r="348" spans="14:64" x14ac:dyDescent="0.15">
      <c r="N348" s="12"/>
      <c r="P348" s="13"/>
      <c r="R348" s="11"/>
      <c r="S348" s="10"/>
      <c r="U348" s="11"/>
      <c r="W348" s="14"/>
      <c r="Y348" s="10"/>
      <c r="Z348" s="10"/>
      <c r="AC348" s="15"/>
      <c r="AD348" s="15"/>
      <c r="BK348" s="10"/>
      <c r="BL348" s="10"/>
    </row>
    <row r="349" spans="14:64" x14ac:dyDescent="0.15">
      <c r="N349" s="12"/>
      <c r="P349" s="13"/>
      <c r="R349" s="11"/>
      <c r="S349" s="10"/>
      <c r="U349" s="11"/>
      <c r="W349" s="14"/>
      <c r="Y349" s="10"/>
      <c r="Z349" s="10"/>
      <c r="AC349" s="15"/>
      <c r="AD349" s="15"/>
      <c r="BK349" s="10"/>
      <c r="BL349" s="10"/>
    </row>
    <row r="350" spans="14:64" x14ac:dyDescent="0.15">
      <c r="N350" s="12"/>
      <c r="P350" s="13"/>
      <c r="R350" s="11"/>
      <c r="S350" s="10"/>
      <c r="U350" s="11"/>
      <c r="W350" s="14"/>
      <c r="Y350" s="10"/>
      <c r="Z350" s="10"/>
      <c r="AC350" s="15"/>
      <c r="AD350" s="15"/>
      <c r="BK350" s="10"/>
      <c r="BL350" s="10"/>
    </row>
    <row r="351" spans="14:64" x14ac:dyDescent="0.15">
      <c r="N351" s="12"/>
      <c r="P351" s="13"/>
      <c r="R351" s="11"/>
      <c r="S351" s="10"/>
      <c r="U351" s="11"/>
      <c r="W351" s="14"/>
      <c r="Y351" s="10"/>
      <c r="Z351" s="10"/>
      <c r="AC351" s="15"/>
      <c r="AD351" s="15"/>
      <c r="BK351" s="10"/>
      <c r="BL351" s="10"/>
    </row>
    <row r="352" spans="14:64" x14ac:dyDescent="0.15">
      <c r="N352" s="12"/>
      <c r="P352" s="13"/>
      <c r="R352" s="11"/>
      <c r="S352" s="10"/>
      <c r="U352" s="11"/>
      <c r="W352" s="14"/>
      <c r="Y352" s="10"/>
      <c r="Z352" s="10"/>
      <c r="AC352" s="15"/>
      <c r="AD352" s="15"/>
      <c r="BK352" s="10"/>
      <c r="BL352" s="10"/>
    </row>
    <row r="353" spans="14:64" x14ac:dyDescent="0.15">
      <c r="N353" s="12"/>
      <c r="P353" s="13"/>
      <c r="R353" s="11"/>
      <c r="S353" s="10"/>
      <c r="U353" s="11"/>
      <c r="W353" s="14"/>
      <c r="Y353" s="10"/>
      <c r="Z353" s="10"/>
      <c r="AC353" s="15"/>
      <c r="AD353" s="15"/>
      <c r="BK353" s="10"/>
      <c r="BL353" s="10"/>
    </row>
    <row r="354" spans="14:64" x14ac:dyDescent="0.15">
      <c r="N354" s="12"/>
      <c r="P354" s="13"/>
      <c r="R354" s="11"/>
      <c r="S354" s="10"/>
      <c r="U354" s="11"/>
      <c r="W354" s="14"/>
      <c r="Y354" s="10"/>
      <c r="Z354" s="10"/>
      <c r="AC354" s="15"/>
      <c r="AD354" s="15"/>
      <c r="BK354" s="10"/>
      <c r="BL354" s="10"/>
    </row>
    <row r="355" spans="14:64" x14ac:dyDescent="0.15">
      <c r="N355" s="12"/>
      <c r="P355" s="13"/>
      <c r="R355" s="11"/>
      <c r="S355" s="10"/>
      <c r="U355" s="11"/>
      <c r="W355" s="14"/>
      <c r="Y355" s="10"/>
      <c r="Z355" s="10"/>
      <c r="AC355" s="15"/>
      <c r="AD355" s="15"/>
      <c r="BK355" s="10"/>
      <c r="BL355" s="10"/>
    </row>
    <row r="356" spans="14:64" x14ac:dyDescent="0.15">
      <c r="N356" s="12"/>
      <c r="P356" s="13"/>
      <c r="R356" s="11"/>
      <c r="S356" s="10"/>
      <c r="U356" s="11"/>
      <c r="W356" s="14"/>
      <c r="Y356" s="10"/>
      <c r="Z356" s="10"/>
      <c r="AC356" s="15"/>
      <c r="AD356" s="15"/>
      <c r="BK356" s="10"/>
      <c r="BL356" s="10"/>
    </row>
    <row r="357" spans="14:64" x14ac:dyDescent="0.15">
      <c r="N357" s="12"/>
      <c r="P357" s="13"/>
      <c r="R357" s="11"/>
      <c r="S357" s="10"/>
      <c r="U357" s="11"/>
      <c r="W357" s="14"/>
      <c r="Y357" s="10"/>
      <c r="Z357" s="10"/>
      <c r="AC357" s="15"/>
      <c r="AD357" s="15"/>
      <c r="BK357" s="10"/>
      <c r="BL357" s="10"/>
    </row>
    <row r="358" spans="14:64" x14ac:dyDescent="0.15">
      <c r="N358" s="12"/>
      <c r="P358" s="13"/>
      <c r="R358" s="11"/>
      <c r="S358" s="10"/>
      <c r="U358" s="11"/>
      <c r="W358" s="14"/>
      <c r="Y358" s="10"/>
      <c r="Z358" s="10"/>
      <c r="AC358" s="15"/>
      <c r="AD358" s="15"/>
      <c r="BK358" s="10"/>
      <c r="BL358" s="10"/>
    </row>
    <row r="359" spans="14:64" x14ac:dyDescent="0.15">
      <c r="N359" s="12"/>
      <c r="P359" s="13"/>
      <c r="R359" s="11"/>
      <c r="S359" s="10"/>
      <c r="U359" s="11"/>
      <c r="W359" s="14"/>
      <c r="Y359" s="10"/>
      <c r="Z359" s="10"/>
      <c r="AC359" s="15"/>
      <c r="AD359" s="15"/>
      <c r="BK359" s="10"/>
      <c r="BL359" s="10"/>
    </row>
    <row r="360" spans="14:64" x14ac:dyDescent="0.15">
      <c r="N360" s="12"/>
      <c r="P360" s="13"/>
      <c r="R360" s="11"/>
      <c r="S360" s="10"/>
      <c r="U360" s="11"/>
      <c r="W360" s="14"/>
      <c r="Y360" s="10"/>
      <c r="Z360" s="10"/>
      <c r="AC360" s="15"/>
      <c r="AD360" s="15"/>
      <c r="BK360" s="10"/>
      <c r="BL360" s="10"/>
    </row>
    <row r="361" spans="14:64" x14ac:dyDescent="0.15">
      <c r="N361" s="12"/>
      <c r="P361" s="13"/>
      <c r="R361" s="11"/>
      <c r="S361" s="10"/>
      <c r="U361" s="11"/>
      <c r="W361" s="14"/>
      <c r="Y361" s="10"/>
      <c r="Z361" s="10"/>
      <c r="AC361" s="15"/>
      <c r="AD361" s="15"/>
      <c r="BK361" s="10"/>
      <c r="BL361" s="10"/>
    </row>
    <row r="362" spans="14:64" x14ac:dyDescent="0.15">
      <c r="N362" s="12"/>
      <c r="P362" s="13"/>
      <c r="R362" s="11"/>
      <c r="S362" s="10"/>
      <c r="U362" s="11"/>
      <c r="W362" s="14"/>
      <c r="Y362" s="10"/>
      <c r="Z362" s="10"/>
      <c r="AC362" s="15"/>
      <c r="AD362" s="15"/>
      <c r="BK362" s="10"/>
      <c r="BL362" s="10"/>
    </row>
    <row r="363" spans="14:64" x14ac:dyDescent="0.15">
      <c r="N363" s="12"/>
      <c r="P363" s="13"/>
      <c r="R363" s="11"/>
      <c r="S363" s="10"/>
      <c r="U363" s="11"/>
      <c r="W363" s="14"/>
      <c r="Y363" s="10"/>
      <c r="Z363" s="10"/>
      <c r="AC363" s="15"/>
      <c r="AD363" s="15"/>
      <c r="BK363" s="10"/>
      <c r="BL363" s="10"/>
    </row>
    <row r="364" spans="14:64" x14ac:dyDescent="0.15">
      <c r="N364" s="12"/>
      <c r="P364" s="13"/>
      <c r="R364" s="11"/>
      <c r="S364" s="10"/>
      <c r="U364" s="11"/>
      <c r="W364" s="14"/>
      <c r="Y364" s="10"/>
      <c r="Z364" s="10"/>
      <c r="AC364" s="15"/>
      <c r="AD364" s="15"/>
      <c r="BK364" s="10"/>
      <c r="BL364" s="10"/>
    </row>
    <row r="365" spans="14:64" x14ac:dyDescent="0.15">
      <c r="N365" s="12"/>
      <c r="P365" s="13"/>
      <c r="R365" s="11"/>
      <c r="S365" s="10"/>
      <c r="U365" s="11"/>
      <c r="W365" s="14"/>
      <c r="Y365" s="10"/>
      <c r="Z365" s="10"/>
      <c r="AC365" s="15"/>
      <c r="AD365" s="15"/>
      <c r="BK365" s="10"/>
      <c r="BL365" s="10"/>
    </row>
    <row r="366" spans="14:64" x14ac:dyDescent="0.15">
      <c r="N366" s="12"/>
      <c r="P366" s="13"/>
      <c r="R366" s="11"/>
      <c r="S366" s="10"/>
      <c r="U366" s="11"/>
      <c r="W366" s="14"/>
      <c r="Y366" s="10"/>
      <c r="Z366" s="10"/>
      <c r="AC366" s="15"/>
      <c r="AD366" s="15"/>
      <c r="BK366" s="10"/>
      <c r="BL366" s="10"/>
    </row>
    <row r="367" spans="14:64" x14ac:dyDescent="0.15">
      <c r="N367" s="12"/>
      <c r="P367" s="13"/>
      <c r="R367" s="11"/>
      <c r="S367" s="10"/>
      <c r="U367" s="11"/>
      <c r="W367" s="14"/>
      <c r="Y367" s="10"/>
      <c r="Z367" s="10"/>
      <c r="AC367" s="15"/>
      <c r="AD367" s="15"/>
      <c r="BK367" s="10"/>
      <c r="BL367" s="10"/>
    </row>
    <row r="368" spans="14:64" x14ac:dyDescent="0.15">
      <c r="N368" s="12"/>
      <c r="P368" s="13"/>
      <c r="R368" s="11"/>
      <c r="S368" s="10"/>
      <c r="U368" s="11"/>
      <c r="W368" s="14"/>
      <c r="Y368" s="10"/>
      <c r="Z368" s="10"/>
      <c r="AC368" s="15"/>
      <c r="AD368" s="15"/>
      <c r="BK368" s="10"/>
      <c r="BL368" s="10"/>
    </row>
    <row r="369" spans="14:64" x14ac:dyDescent="0.15">
      <c r="N369" s="12"/>
      <c r="P369" s="13"/>
      <c r="R369" s="11"/>
      <c r="S369" s="10"/>
      <c r="U369" s="11"/>
      <c r="W369" s="14"/>
      <c r="Y369" s="10"/>
      <c r="Z369" s="10"/>
      <c r="AC369" s="15"/>
      <c r="AD369" s="15"/>
      <c r="BK369" s="10"/>
      <c r="BL369" s="10"/>
    </row>
    <row r="370" spans="14:64" x14ac:dyDescent="0.15">
      <c r="N370" s="12"/>
      <c r="P370" s="13"/>
      <c r="R370" s="11"/>
      <c r="S370" s="10"/>
      <c r="U370" s="11"/>
      <c r="W370" s="14"/>
      <c r="Y370" s="10"/>
      <c r="Z370" s="10"/>
      <c r="AC370" s="15"/>
      <c r="AD370" s="15"/>
      <c r="BK370" s="10"/>
      <c r="BL370" s="10"/>
    </row>
    <row r="371" spans="14:64" x14ac:dyDescent="0.15">
      <c r="N371" s="12"/>
      <c r="P371" s="13"/>
      <c r="R371" s="11"/>
      <c r="S371" s="10"/>
      <c r="U371" s="11"/>
      <c r="W371" s="14"/>
      <c r="Y371" s="10"/>
      <c r="Z371" s="10"/>
      <c r="AC371" s="15"/>
      <c r="AD371" s="15"/>
      <c r="BK371" s="10"/>
      <c r="BL371" s="10"/>
    </row>
    <row r="372" spans="14:64" x14ac:dyDescent="0.15">
      <c r="N372" s="12"/>
      <c r="P372" s="13"/>
      <c r="R372" s="11"/>
      <c r="S372" s="10"/>
      <c r="U372" s="11"/>
      <c r="W372" s="14"/>
      <c r="Y372" s="10"/>
      <c r="Z372" s="10"/>
      <c r="AC372" s="15"/>
      <c r="AD372" s="15"/>
      <c r="BK372" s="10"/>
      <c r="BL372" s="10"/>
    </row>
    <row r="373" spans="14:64" x14ac:dyDescent="0.15">
      <c r="N373" s="12"/>
      <c r="P373" s="13"/>
      <c r="R373" s="11"/>
      <c r="S373" s="10"/>
      <c r="U373" s="11"/>
      <c r="W373" s="14"/>
      <c r="Y373" s="10"/>
      <c r="Z373" s="10"/>
      <c r="AC373" s="15"/>
      <c r="AD373" s="15"/>
      <c r="BK373" s="10"/>
      <c r="BL373" s="10"/>
    </row>
    <row r="374" spans="14:64" x14ac:dyDescent="0.15">
      <c r="N374" s="12"/>
      <c r="P374" s="13"/>
      <c r="R374" s="11"/>
      <c r="S374" s="10"/>
      <c r="U374" s="11"/>
      <c r="W374" s="14"/>
      <c r="Y374" s="10"/>
      <c r="Z374" s="10"/>
      <c r="AC374" s="15"/>
      <c r="AD374" s="15"/>
      <c r="BK374" s="10"/>
      <c r="BL374" s="10"/>
    </row>
    <row r="375" spans="14:64" x14ac:dyDescent="0.15">
      <c r="N375" s="12"/>
      <c r="P375" s="13"/>
      <c r="R375" s="11"/>
      <c r="S375" s="10"/>
      <c r="U375" s="11"/>
      <c r="W375" s="14"/>
      <c r="Y375" s="10"/>
      <c r="Z375" s="10"/>
      <c r="AC375" s="15"/>
      <c r="AD375" s="15"/>
      <c r="BK375" s="10"/>
      <c r="BL375" s="10"/>
    </row>
    <row r="376" spans="14:64" x14ac:dyDescent="0.15">
      <c r="N376" s="12"/>
      <c r="P376" s="13"/>
      <c r="R376" s="11"/>
      <c r="S376" s="10"/>
      <c r="U376" s="11"/>
      <c r="W376" s="14"/>
      <c r="Y376" s="10"/>
      <c r="Z376" s="10"/>
      <c r="AC376" s="15"/>
      <c r="AD376" s="15"/>
      <c r="BK376" s="10"/>
      <c r="BL376" s="10"/>
    </row>
    <row r="377" spans="14:64" x14ac:dyDescent="0.15">
      <c r="N377" s="12"/>
      <c r="P377" s="13"/>
      <c r="R377" s="11"/>
      <c r="S377" s="10"/>
      <c r="U377" s="11"/>
      <c r="W377" s="14"/>
      <c r="Y377" s="10"/>
      <c r="Z377" s="10"/>
      <c r="AC377" s="15"/>
      <c r="AD377" s="15"/>
      <c r="BK377" s="10"/>
      <c r="BL377" s="10"/>
    </row>
    <row r="378" spans="14:64" x14ac:dyDescent="0.15">
      <c r="N378" s="12"/>
      <c r="P378" s="13"/>
      <c r="R378" s="11"/>
      <c r="S378" s="10"/>
      <c r="U378" s="11"/>
      <c r="W378" s="14"/>
      <c r="Y378" s="10"/>
      <c r="Z378" s="10"/>
      <c r="AC378" s="15"/>
      <c r="AD378" s="15"/>
      <c r="BK378" s="10"/>
      <c r="BL378" s="10"/>
    </row>
    <row r="379" spans="14:64" x14ac:dyDescent="0.15">
      <c r="N379" s="12"/>
      <c r="P379" s="13"/>
      <c r="R379" s="11"/>
      <c r="S379" s="10"/>
      <c r="U379" s="11"/>
      <c r="W379" s="14"/>
      <c r="Y379" s="10"/>
      <c r="Z379" s="10"/>
      <c r="AC379" s="15"/>
      <c r="AD379" s="15"/>
      <c r="BK379" s="10"/>
      <c r="BL379" s="10"/>
    </row>
    <row r="380" spans="14:64" x14ac:dyDescent="0.15">
      <c r="N380" s="12"/>
      <c r="P380" s="13"/>
      <c r="R380" s="11"/>
      <c r="S380" s="10"/>
      <c r="U380" s="11"/>
      <c r="W380" s="14"/>
      <c r="Y380" s="10"/>
      <c r="Z380" s="10"/>
      <c r="AC380" s="15"/>
      <c r="AD380" s="15"/>
      <c r="BK380" s="10"/>
      <c r="BL380" s="10"/>
    </row>
    <row r="381" spans="14:64" x14ac:dyDescent="0.15">
      <c r="N381" s="12"/>
      <c r="P381" s="13"/>
      <c r="R381" s="11"/>
      <c r="S381" s="10"/>
      <c r="U381" s="11"/>
      <c r="W381" s="14"/>
      <c r="Y381" s="10"/>
      <c r="Z381" s="10"/>
      <c r="AC381" s="15"/>
      <c r="AD381" s="15"/>
      <c r="BK381" s="10"/>
      <c r="BL381" s="10"/>
    </row>
    <row r="382" spans="14:64" x14ac:dyDescent="0.15">
      <c r="N382" s="12"/>
      <c r="P382" s="13"/>
      <c r="R382" s="11"/>
      <c r="S382" s="10"/>
      <c r="U382" s="11"/>
      <c r="W382" s="14"/>
      <c r="Y382" s="10"/>
      <c r="Z382" s="10"/>
      <c r="AC382" s="15"/>
      <c r="AD382" s="15"/>
      <c r="BK382" s="10"/>
      <c r="BL382" s="10"/>
    </row>
    <row r="383" spans="14:64" x14ac:dyDescent="0.15">
      <c r="N383" s="12"/>
      <c r="P383" s="13"/>
      <c r="R383" s="11"/>
      <c r="S383" s="10"/>
      <c r="U383" s="11"/>
      <c r="W383" s="14"/>
      <c r="Y383" s="10"/>
      <c r="Z383" s="10"/>
      <c r="AC383" s="15"/>
      <c r="AD383" s="15"/>
      <c r="BK383" s="10"/>
      <c r="BL383" s="10"/>
    </row>
    <row r="384" spans="14:64" x14ac:dyDescent="0.15">
      <c r="N384" s="12"/>
      <c r="P384" s="13"/>
      <c r="R384" s="11"/>
      <c r="S384" s="10"/>
      <c r="U384" s="11"/>
      <c r="W384" s="14"/>
      <c r="Y384" s="10"/>
      <c r="Z384" s="10"/>
      <c r="AC384" s="15"/>
      <c r="AD384" s="15"/>
      <c r="BK384" s="10"/>
      <c r="BL384" s="10"/>
    </row>
    <row r="385" spans="14:64" x14ac:dyDescent="0.15">
      <c r="N385" s="12"/>
      <c r="P385" s="13"/>
      <c r="R385" s="11"/>
      <c r="S385" s="10"/>
      <c r="U385" s="11"/>
      <c r="W385" s="14"/>
      <c r="Y385" s="10"/>
      <c r="Z385" s="10"/>
      <c r="AC385" s="15"/>
      <c r="AD385" s="15"/>
      <c r="BK385" s="10"/>
      <c r="BL385" s="10"/>
    </row>
    <row r="386" spans="14:64" x14ac:dyDescent="0.15">
      <c r="N386" s="12"/>
      <c r="P386" s="13"/>
      <c r="R386" s="11"/>
      <c r="S386" s="10"/>
      <c r="U386" s="11"/>
      <c r="W386" s="14"/>
      <c r="Y386" s="10"/>
      <c r="Z386" s="10"/>
      <c r="AC386" s="15"/>
      <c r="AD386" s="15"/>
      <c r="BK386" s="10"/>
      <c r="BL386" s="10"/>
    </row>
    <row r="387" spans="14:64" x14ac:dyDescent="0.15">
      <c r="N387" s="12"/>
      <c r="P387" s="13"/>
      <c r="R387" s="11"/>
      <c r="S387" s="10"/>
      <c r="U387" s="11"/>
      <c r="W387" s="14"/>
      <c r="Y387" s="10"/>
      <c r="Z387" s="10"/>
      <c r="AC387" s="15"/>
      <c r="AD387" s="15"/>
      <c r="BK387" s="10"/>
      <c r="BL387" s="10"/>
    </row>
    <row r="388" spans="14:64" x14ac:dyDescent="0.15">
      <c r="N388" s="12"/>
      <c r="P388" s="13"/>
      <c r="R388" s="11"/>
      <c r="S388" s="10"/>
      <c r="U388" s="11"/>
      <c r="W388" s="14"/>
      <c r="Y388" s="10"/>
      <c r="Z388" s="10"/>
      <c r="AC388" s="15"/>
      <c r="AD388" s="15"/>
      <c r="BK388" s="10"/>
      <c r="BL388" s="10"/>
    </row>
    <row r="389" spans="14:64" x14ac:dyDescent="0.15">
      <c r="N389" s="12"/>
      <c r="P389" s="13"/>
      <c r="R389" s="11"/>
      <c r="S389" s="10"/>
      <c r="U389" s="11"/>
      <c r="W389" s="14"/>
      <c r="Y389" s="10"/>
      <c r="Z389" s="10"/>
      <c r="AC389" s="15"/>
      <c r="AD389" s="15"/>
      <c r="BK389" s="10"/>
      <c r="BL389" s="10"/>
    </row>
    <row r="390" spans="14:64" x14ac:dyDescent="0.15">
      <c r="N390" s="12"/>
      <c r="P390" s="13"/>
      <c r="R390" s="11"/>
      <c r="S390" s="10"/>
      <c r="U390" s="11"/>
      <c r="W390" s="14"/>
      <c r="Y390" s="10"/>
      <c r="Z390" s="10"/>
      <c r="AC390" s="15"/>
      <c r="AD390" s="15"/>
      <c r="BK390" s="10"/>
      <c r="BL390" s="10"/>
    </row>
    <row r="391" spans="14:64" x14ac:dyDescent="0.15">
      <c r="N391" s="12"/>
      <c r="P391" s="13"/>
      <c r="R391" s="11"/>
      <c r="S391" s="10"/>
      <c r="U391" s="11"/>
      <c r="W391" s="14"/>
      <c r="Y391" s="10"/>
      <c r="Z391" s="10"/>
      <c r="AC391" s="15"/>
      <c r="AD391" s="15"/>
      <c r="BK391" s="10"/>
      <c r="BL391" s="10"/>
    </row>
    <row r="392" spans="14:64" x14ac:dyDescent="0.15">
      <c r="N392" s="12"/>
      <c r="P392" s="13"/>
      <c r="R392" s="11"/>
      <c r="S392" s="10"/>
      <c r="U392" s="11"/>
      <c r="W392" s="14"/>
      <c r="Y392" s="10"/>
      <c r="Z392" s="10"/>
      <c r="AC392" s="15"/>
      <c r="AD392" s="15"/>
      <c r="BK392" s="10"/>
      <c r="BL392" s="10"/>
    </row>
    <row r="393" spans="14:64" x14ac:dyDescent="0.15">
      <c r="N393" s="12"/>
      <c r="P393" s="13"/>
      <c r="R393" s="11"/>
      <c r="S393" s="10"/>
      <c r="U393" s="11"/>
      <c r="W393" s="14"/>
      <c r="Y393" s="10"/>
      <c r="Z393" s="10"/>
      <c r="AC393" s="15"/>
      <c r="AD393" s="15"/>
      <c r="BK393" s="10"/>
      <c r="BL393" s="10"/>
    </row>
    <row r="394" spans="14:64" x14ac:dyDescent="0.15">
      <c r="N394" s="12"/>
      <c r="P394" s="13"/>
      <c r="R394" s="11"/>
      <c r="S394" s="10"/>
      <c r="U394" s="11"/>
      <c r="W394" s="14"/>
      <c r="Y394" s="10"/>
      <c r="Z394" s="10"/>
      <c r="AC394" s="15"/>
      <c r="AD394" s="15"/>
      <c r="BK394" s="10"/>
      <c r="BL394" s="10"/>
    </row>
    <row r="395" spans="14:64" x14ac:dyDescent="0.15">
      <c r="N395" s="12"/>
      <c r="P395" s="13"/>
      <c r="R395" s="11"/>
      <c r="S395" s="10"/>
      <c r="U395" s="11"/>
      <c r="W395" s="14"/>
      <c r="Y395" s="10"/>
      <c r="Z395" s="10"/>
      <c r="AC395" s="15"/>
      <c r="AD395" s="15"/>
      <c r="BK395" s="10"/>
      <c r="BL395" s="10"/>
    </row>
    <row r="396" spans="14:64" x14ac:dyDescent="0.15">
      <c r="N396" s="12"/>
      <c r="P396" s="13"/>
      <c r="R396" s="11"/>
      <c r="S396" s="10"/>
      <c r="U396" s="11"/>
      <c r="W396" s="14"/>
      <c r="Y396" s="10"/>
      <c r="Z396" s="10"/>
      <c r="AC396" s="15"/>
      <c r="AD396" s="15"/>
      <c r="BK396" s="10"/>
      <c r="BL396" s="10"/>
    </row>
    <row r="397" spans="14:64" x14ac:dyDescent="0.15">
      <c r="N397" s="12"/>
      <c r="P397" s="13"/>
      <c r="R397" s="11"/>
      <c r="S397" s="10"/>
      <c r="U397" s="11"/>
      <c r="W397" s="14"/>
      <c r="Y397" s="10"/>
      <c r="Z397" s="10"/>
      <c r="AC397" s="15"/>
      <c r="AD397" s="15"/>
      <c r="BK397" s="10"/>
      <c r="BL397" s="10"/>
    </row>
    <row r="398" spans="14:64" x14ac:dyDescent="0.15">
      <c r="N398" s="12"/>
      <c r="P398" s="13"/>
      <c r="R398" s="11"/>
      <c r="S398" s="10"/>
      <c r="U398" s="11"/>
      <c r="W398" s="14"/>
      <c r="Y398" s="10"/>
      <c r="Z398" s="10"/>
      <c r="AC398" s="15"/>
      <c r="AD398" s="15"/>
      <c r="BK398" s="10"/>
      <c r="BL398" s="10"/>
    </row>
    <row r="399" spans="14:64" x14ac:dyDescent="0.15">
      <c r="N399" s="12"/>
      <c r="P399" s="13"/>
      <c r="R399" s="11"/>
      <c r="S399" s="10"/>
      <c r="U399" s="11"/>
      <c r="W399" s="14"/>
      <c r="Y399" s="10"/>
      <c r="Z399" s="10"/>
      <c r="AC399" s="15"/>
      <c r="AD399" s="15"/>
      <c r="BK399" s="10"/>
      <c r="BL399" s="10"/>
    </row>
    <row r="400" spans="14:64" x14ac:dyDescent="0.15">
      <c r="N400" s="12"/>
      <c r="P400" s="13"/>
      <c r="R400" s="11"/>
      <c r="S400" s="10"/>
      <c r="U400" s="11"/>
      <c r="W400" s="14"/>
      <c r="Y400" s="10"/>
      <c r="Z400" s="10"/>
      <c r="AC400" s="15"/>
      <c r="AD400" s="15"/>
      <c r="BK400" s="10"/>
      <c r="BL400" s="10"/>
    </row>
    <row r="401" spans="14:64" x14ac:dyDescent="0.15">
      <c r="N401" s="12"/>
      <c r="P401" s="13"/>
      <c r="R401" s="11"/>
      <c r="S401" s="10"/>
      <c r="U401" s="11"/>
      <c r="W401" s="14"/>
      <c r="Y401" s="10"/>
      <c r="Z401" s="10"/>
      <c r="AC401" s="15"/>
      <c r="AD401" s="15"/>
      <c r="BK401" s="10"/>
      <c r="BL401" s="10"/>
    </row>
    <row r="402" spans="14:64" x14ac:dyDescent="0.15">
      <c r="N402" s="12"/>
      <c r="P402" s="13"/>
      <c r="R402" s="11"/>
      <c r="S402" s="10"/>
      <c r="U402" s="11"/>
      <c r="W402" s="14"/>
      <c r="Y402" s="10"/>
      <c r="Z402" s="10"/>
      <c r="AC402" s="15"/>
      <c r="AD402" s="15"/>
      <c r="BK402" s="10"/>
      <c r="BL402" s="10"/>
    </row>
    <row r="403" spans="14:64" x14ac:dyDescent="0.15">
      <c r="N403" s="12"/>
      <c r="P403" s="13"/>
      <c r="R403" s="11"/>
      <c r="S403" s="10"/>
      <c r="U403" s="11"/>
      <c r="W403" s="14"/>
      <c r="Y403" s="10"/>
      <c r="Z403" s="10"/>
      <c r="AC403" s="15"/>
      <c r="AD403" s="15"/>
      <c r="BK403" s="10"/>
      <c r="BL403" s="10"/>
    </row>
    <row r="404" spans="14:64" x14ac:dyDescent="0.15">
      <c r="N404" s="12"/>
      <c r="P404" s="13"/>
      <c r="R404" s="11"/>
      <c r="S404" s="10"/>
      <c r="U404" s="11"/>
      <c r="W404" s="14"/>
      <c r="Y404" s="10"/>
      <c r="Z404" s="10"/>
      <c r="AC404" s="15"/>
      <c r="AD404" s="15"/>
      <c r="BK404" s="10"/>
      <c r="BL404" s="10"/>
    </row>
    <row r="405" spans="14:64" x14ac:dyDescent="0.15">
      <c r="N405" s="12"/>
      <c r="P405" s="13"/>
      <c r="R405" s="11"/>
      <c r="S405" s="10"/>
      <c r="U405" s="11"/>
      <c r="W405" s="14"/>
      <c r="Y405" s="10"/>
      <c r="Z405" s="10"/>
      <c r="AC405" s="15"/>
      <c r="AD405" s="15"/>
      <c r="BK405" s="10"/>
      <c r="BL405" s="10"/>
    </row>
    <row r="406" spans="14:64" x14ac:dyDescent="0.15">
      <c r="N406" s="12"/>
      <c r="P406" s="13"/>
      <c r="R406" s="11"/>
      <c r="S406" s="10"/>
      <c r="U406" s="11"/>
      <c r="W406" s="14"/>
      <c r="Y406" s="10"/>
      <c r="Z406" s="10"/>
      <c r="AC406" s="15"/>
      <c r="AD406" s="15"/>
      <c r="BK406" s="10"/>
      <c r="BL406" s="10"/>
    </row>
    <row r="407" spans="14:64" x14ac:dyDescent="0.15">
      <c r="N407" s="12"/>
      <c r="P407" s="13"/>
      <c r="R407" s="11"/>
      <c r="S407" s="10"/>
      <c r="U407" s="11"/>
      <c r="W407" s="14"/>
      <c r="Y407" s="10"/>
      <c r="Z407" s="10"/>
      <c r="AC407" s="15"/>
      <c r="AD407" s="15"/>
      <c r="BK407" s="10"/>
      <c r="BL407" s="10"/>
    </row>
    <row r="408" spans="14:64" x14ac:dyDescent="0.15">
      <c r="N408" s="12"/>
      <c r="P408" s="13"/>
      <c r="R408" s="11"/>
      <c r="S408" s="10"/>
      <c r="U408" s="11"/>
      <c r="W408" s="14"/>
      <c r="Y408" s="10"/>
      <c r="Z408" s="10"/>
      <c r="AC408" s="15"/>
      <c r="AD408" s="15"/>
      <c r="BK408" s="10"/>
      <c r="BL408" s="10"/>
    </row>
    <row r="409" spans="14:64" x14ac:dyDescent="0.15">
      <c r="N409" s="12"/>
      <c r="P409" s="13"/>
      <c r="R409" s="11"/>
      <c r="S409" s="10"/>
      <c r="U409" s="11"/>
      <c r="W409" s="14"/>
      <c r="Y409" s="10"/>
      <c r="Z409" s="10"/>
      <c r="AC409" s="15"/>
      <c r="AD409" s="15"/>
      <c r="BK409" s="10"/>
      <c r="BL409" s="10"/>
    </row>
    <row r="410" spans="14:64" x14ac:dyDescent="0.15">
      <c r="N410" s="12"/>
      <c r="P410" s="13"/>
      <c r="R410" s="11"/>
      <c r="S410" s="10"/>
      <c r="U410" s="11"/>
      <c r="W410" s="14"/>
      <c r="Y410" s="10"/>
      <c r="Z410" s="10"/>
      <c r="AC410" s="15"/>
      <c r="AD410" s="15"/>
      <c r="BK410" s="10"/>
      <c r="BL410" s="10"/>
    </row>
    <row r="411" spans="14:64" x14ac:dyDescent="0.15">
      <c r="N411" s="12"/>
      <c r="P411" s="13"/>
      <c r="R411" s="11"/>
      <c r="S411" s="10"/>
      <c r="U411" s="11"/>
      <c r="W411" s="14"/>
      <c r="Y411" s="10"/>
      <c r="Z411" s="10"/>
      <c r="AC411" s="15"/>
      <c r="AD411" s="15"/>
      <c r="BK411" s="10"/>
      <c r="BL411" s="10"/>
    </row>
    <row r="412" spans="14:64" x14ac:dyDescent="0.15">
      <c r="N412" s="12"/>
      <c r="P412" s="13"/>
      <c r="R412" s="11"/>
      <c r="S412" s="10"/>
      <c r="U412" s="11"/>
      <c r="W412" s="14"/>
      <c r="Y412" s="10"/>
      <c r="Z412" s="10"/>
      <c r="AC412" s="15"/>
      <c r="AD412" s="15"/>
      <c r="BK412" s="10"/>
      <c r="BL412" s="10"/>
    </row>
    <row r="413" spans="14:64" x14ac:dyDescent="0.15">
      <c r="N413" s="12"/>
      <c r="P413" s="13"/>
      <c r="R413" s="11"/>
      <c r="S413" s="10"/>
      <c r="U413" s="11"/>
      <c r="W413" s="14"/>
      <c r="Y413" s="10"/>
      <c r="Z413" s="10"/>
      <c r="AC413" s="15"/>
      <c r="AD413" s="15"/>
      <c r="BK413" s="10"/>
      <c r="BL413" s="10"/>
    </row>
    <row r="414" spans="14:64" x14ac:dyDescent="0.15">
      <c r="N414" s="12"/>
      <c r="P414" s="13"/>
      <c r="R414" s="11"/>
      <c r="S414" s="10"/>
      <c r="U414" s="11"/>
      <c r="W414" s="14"/>
      <c r="Y414" s="10"/>
      <c r="Z414" s="10"/>
      <c r="AC414" s="15"/>
      <c r="AD414" s="15"/>
      <c r="BK414" s="10"/>
      <c r="BL414" s="10"/>
    </row>
    <row r="415" spans="14:64" x14ac:dyDescent="0.15">
      <c r="N415" s="12"/>
      <c r="P415" s="13"/>
      <c r="R415" s="11"/>
      <c r="S415" s="10"/>
      <c r="U415" s="11"/>
      <c r="W415" s="14"/>
      <c r="Y415" s="10"/>
      <c r="Z415" s="10"/>
      <c r="AC415" s="15"/>
      <c r="AD415" s="15"/>
      <c r="BK415" s="10"/>
      <c r="BL415" s="10"/>
    </row>
    <row r="416" spans="14:64" x14ac:dyDescent="0.15">
      <c r="N416" s="12"/>
      <c r="P416" s="13"/>
      <c r="R416" s="11"/>
      <c r="S416" s="10"/>
      <c r="U416" s="11"/>
      <c r="W416" s="14"/>
      <c r="Y416" s="10"/>
      <c r="Z416" s="10"/>
      <c r="AC416" s="15"/>
      <c r="AD416" s="15"/>
      <c r="BK416" s="10"/>
      <c r="BL416" s="10"/>
    </row>
    <row r="417" spans="14:64" x14ac:dyDescent="0.15">
      <c r="N417" s="12"/>
      <c r="P417" s="13"/>
      <c r="R417" s="11"/>
      <c r="S417" s="10"/>
      <c r="U417" s="11"/>
      <c r="W417" s="14"/>
      <c r="Y417" s="10"/>
      <c r="Z417" s="10"/>
      <c r="AC417" s="15"/>
      <c r="AD417" s="15"/>
      <c r="BK417" s="10"/>
      <c r="BL417" s="10"/>
    </row>
    <row r="418" spans="14:64" x14ac:dyDescent="0.15">
      <c r="N418" s="12"/>
      <c r="P418" s="13"/>
      <c r="R418" s="11"/>
      <c r="S418" s="10"/>
      <c r="U418" s="11"/>
      <c r="W418" s="14"/>
      <c r="Y418" s="10"/>
      <c r="Z418" s="10"/>
      <c r="AC418" s="15"/>
      <c r="AD418" s="15"/>
      <c r="BK418" s="10"/>
      <c r="BL418" s="10"/>
    </row>
    <row r="419" spans="14:64" x14ac:dyDescent="0.15">
      <c r="N419" s="12"/>
      <c r="P419" s="13"/>
      <c r="R419" s="11"/>
      <c r="S419" s="10"/>
      <c r="U419" s="11"/>
      <c r="W419" s="14"/>
      <c r="Y419" s="10"/>
      <c r="Z419" s="10"/>
      <c r="AC419" s="15"/>
      <c r="AD419" s="15"/>
      <c r="BK419" s="10"/>
      <c r="BL419" s="10"/>
    </row>
    <row r="420" spans="14:64" x14ac:dyDescent="0.15">
      <c r="N420" s="12"/>
      <c r="P420" s="13"/>
      <c r="R420" s="11"/>
      <c r="S420" s="10"/>
      <c r="U420" s="11"/>
      <c r="W420" s="14"/>
      <c r="Y420" s="10"/>
      <c r="Z420" s="10"/>
      <c r="AC420" s="15"/>
      <c r="AD420" s="15"/>
      <c r="BK420" s="10"/>
      <c r="BL420" s="10"/>
    </row>
    <row r="421" spans="14:64" x14ac:dyDescent="0.15">
      <c r="N421" s="12"/>
      <c r="P421" s="13"/>
      <c r="R421" s="11"/>
      <c r="S421" s="10"/>
      <c r="U421" s="11"/>
      <c r="W421" s="14"/>
      <c r="Y421" s="10"/>
      <c r="Z421" s="10"/>
      <c r="AC421" s="15"/>
      <c r="AD421" s="15"/>
      <c r="BK421" s="10"/>
      <c r="BL421" s="10"/>
    </row>
    <row r="422" spans="14:64" x14ac:dyDescent="0.15">
      <c r="N422" s="12"/>
      <c r="P422" s="13"/>
      <c r="R422" s="11"/>
      <c r="S422" s="10"/>
      <c r="U422" s="11"/>
      <c r="W422" s="14"/>
      <c r="Y422" s="10"/>
      <c r="Z422" s="10"/>
      <c r="AC422" s="15"/>
      <c r="AD422" s="15"/>
      <c r="BK422" s="10"/>
      <c r="BL422" s="10"/>
    </row>
    <row r="423" spans="14:64" x14ac:dyDescent="0.15">
      <c r="N423" s="12"/>
      <c r="P423" s="13"/>
      <c r="R423" s="11"/>
      <c r="S423" s="10"/>
      <c r="U423" s="11"/>
      <c r="W423" s="14"/>
      <c r="Y423" s="10"/>
      <c r="Z423" s="10"/>
      <c r="AC423" s="15"/>
      <c r="AD423" s="15"/>
      <c r="BK423" s="10"/>
      <c r="BL423" s="10"/>
    </row>
    <row r="424" spans="14:64" x14ac:dyDescent="0.15">
      <c r="N424" s="12"/>
      <c r="P424" s="13"/>
      <c r="R424" s="11"/>
      <c r="S424" s="10"/>
      <c r="U424" s="11"/>
      <c r="W424" s="14"/>
      <c r="Y424" s="10"/>
      <c r="Z424" s="10"/>
      <c r="AC424" s="15"/>
      <c r="AD424" s="15"/>
      <c r="BK424" s="10"/>
      <c r="BL424" s="10"/>
    </row>
    <row r="425" spans="14:64" x14ac:dyDescent="0.15">
      <c r="N425" s="12"/>
      <c r="P425" s="13"/>
      <c r="R425" s="11"/>
      <c r="S425" s="10"/>
      <c r="U425" s="11"/>
      <c r="W425" s="14"/>
      <c r="Y425" s="10"/>
      <c r="Z425" s="10"/>
      <c r="AC425" s="15"/>
      <c r="AD425" s="15"/>
      <c r="BK425" s="10"/>
      <c r="BL425" s="10"/>
    </row>
    <row r="426" spans="14:64" x14ac:dyDescent="0.15">
      <c r="N426" s="12"/>
      <c r="P426" s="13"/>
      <c r="R426" s="11"/>
      <c r="S426" s="10"/>
      <c r="U426" s="11"/>
      <c r="W426" s="14"/>
      <c r="Y426" s="10"/>
      <c r="Z426" s="10"/>
      <c r="AC426" s="15"/>
      <c r="AD426" s="15"/>
      <c r="BK426" s="10"/>
      <c r="BL426" s="10"/>
    </row>
    <row r="427" spans="14:64" x14ac:dyDescent="0.15">
      <c r="N427" s="12"/>
      <c r="P427" s="13"/>
      <c r="R427" s="11"/>
      <c r="S427" s="10"/>
      <c r="U427" s="11"/>
      <c r="W427" s="14"/>
      <c r="Y427" s="10"/>
      <c r="Z427" s="10"/>
      <c r="AC427" s="15"/>
      <c r="AD427" s="15"/>
      <c r="BK427" s="10"/>
      <c r="BL427" s="10"/>
    </row>
    <row r="428" spans="14:64" x14ac:dyDescent="0.15">
      <c r="N428" s="12"/>
      <c r="P428" s="13"/>
      <c r="R428" s="11"/>
      <c r="S428" s="10"/>
      <c r="U428" s="11"/>
      <c r="W428" s="14"/>
      <c r="Y428" s="10"/>
      <c r="Z428" s="10"/>
      <c r="AC428" s="15"/>
      <c r="AD428" s="15"/>
      <c r="BK428" s="10"/>
      <c r="BL428" s="10"/>
    </row>
    <row r="429" spans="14:64" x14ac:dyDescent="0.15">
      <c r="N429" s="12"/>
      <c r="P429" s="13"/>
      <c r="R429" s="11"/>
      <c r="S429" s="10"/>
      <c r="U429" s="11"/>
      <c r="W429" s="14"/>
      <c r="Y429" s="10"/>
      <c r="Z429" s="10"/>
      <c r="AC429" s="15"/>
      <c r="AD429" s="15"/>
      <c r="BK429" s="10"/>
      <c r="BL429" s="10"/>
    </row>
    <row r="430" spans="14:64" x14ac:dyDescent="0.15">
      <c r="N430" s="12"/>
      <c r="P430" s="13"/>
      <c r="R430" s="11"/>
      <c r="S430" s="10"/>
      <c r="U430" s="11"/>
      <c r="W430" s="14"/>
      <c r="Y430" s="10"/>
      <c r="Z430" s="10"/>
      <c r="AC430" s="15"/>
      <c r="AD430" s="15"/>
      <c r="BK430" s="10"/>
      <c r="BL430" s="10"/>
    </row>
    <row r="431" spans="14:64" x14ac:dyDescent="0.15">
      <c r="N431" s="12"/>
      <c r="P431" s="13"/>
      <c r="R431" s="11"/>
      <c r="S431" s="10"/>
      <c r="U431" s="11"/>
      <c r="W431" s="14"/>
      <c r="Y431" s="10"/>
      <c r="Z431" s="10"/>
      <c r="AC431" s="15"/>
      <c r="AD431" s="15"/>
      <c r="BK431" s="10"/>
      <c r="BL431" s="10"/>
    </row>
    <row r="432" spans="14:64" x14ac:dyDescent="0.15">
      <c r="N432" s="12"/>
      <c r="P432" s="13"/>
      <c r="R432" s="11"/>
      <c r="S432" s="10"/>
      <c r="U432" s="11"/>
      <c r="W432" s="14"/>
      <c r="Y432" s="10"/>
      <c r="Z432" s="10"/>
      <c r="AC432" s="15"/>
      <c r="AD432" s="15"/>
      <c r="BK432" s="10"/>
      <c r="BL432" s="10"/>
    </row>
    <row r="433" spans="14:64" x14ac:dyDescent="0.15">
      <c r="N433" s="12"/>
      <c r="P433" s="13"/>
      <c r="R433" s="11"/>
      <c r="S433" s="10"/>
      <c r="U433" s="11"/>
      <c r="W433" s="14"/>
      <c r="Y433" s="10"/>
      <c r="Z433" s="10"/>
      <c r="AC433" s="15"/>
      <c r="AD433" s="15"/>
      <c r="BK433" s="10"/>
      <c r="BL433" s="10"/>
    </row>
    <row r="434" spans="14:64" x14ac:dyDescent="0.15">
      <c r="N434" s="12"/>
      <c r="P434" s="13"/>
      <c r="R434" s="11"/>
      <c r="S434" s="10"/>
      <c r="U434" s="11"/>
      <c r="W434" s="14"/>
      <c r="Y434" s="10"/>
      <c r="Z434" s="10"/>
      <c r="AC434" s="15"/>
      <c r="AD434" s="15"/>
      <c r="BK434" s="10"/>
      <c r="BL434" s="10"/>
    </row>
    <row r="435" spans="14:64" x14ac:dyDescent="0.15">
      <c r="N435" s="12"/>
      <c r="P435" s="13"/>
      <c r="R435" s="11"/>
      <c r="S435" s="10"/>
      <c r="U435" s="11"/>
      <c r="W435" s="14"/>
      <c r="Y435" s="10"/>
      <c r="Z435" s="10"/>
      <c r="AC435" s="15"/>
      <c r="AD435" s="15"/>
      <c r="BK435" s="10"/>
      <c r="BL435" s="10"/>
    </row>
    <row r="436" spans="14:64" x14ac:dyDescent="0.15">
      <c r="N436" s="12"/>
      <c r="P436" s="13"/>
      <c r="R436" s="11"/>
      <c r="S436" s="10"/>
      <c r="U436" s="11"/>
      <c r="W436" s="14"/>
      <c r="Y436" s="10"/>
      <c r="Z436" s="10"/>
      <c r="AC436" s="15"/>
      <c r="AD436" s="15"/>
      <c r="BK436" s="10"/>
      <c r="BL436" s="10"/>
    </row>
    <row r="437" spans="14:64" x14ac:dyDescent="0.15">
      <c r="N437" s="12"/>
      <c r="P437" s="13"/>
      <c r="R437" s="11"/>
      <c r="S437" s="10"/>
      <c r="U437" s="11"/>
      <c r="W437" s="14"/>
      <c r="Y437" s="10"/>
      <c r="Z437" s="10"/>
      <c r="AC437" s="15"/>
      <c r="AD437" s="15"/>
      <c r="BK437" s="10"/>
      <c r="BL437" s="10"/>
    </row>
    <row r="438" spans="14:64" x14ac:dyDescent="0.15">
      <c r="N438" s="12"/>
      <c r="P438" s="13"/>
      <c r="R438" s="11"/>
      <c r="S438" s="10"/>
      <c r="U438" s="11"/>
      <c r="W438" s="14"/>
      <c r="Y438" s="10"/>
      <c r="Z438" s="10"/>
      <c r="AC438" s="15"/>
      <c r="AD438" s="15"/>
      <c r="BK438" s="10"/>
      <c r="BL438" s="10"/>
    </row>
    <row r="439" spans="14:64" x14ac:dyDescent="0.15">
      <c r="N439" s="12"/>
      <c r="P439" s="13"/>
      <c r="R439" s="11"/>
      <c r="S439" s="10"/>
      <c r="U439" s="11"/>
      <c r="W439" s="14"/>
      <c r="Y439" s="10"/>
      <c r="Z439" s="10"/>
      <c r="AC439" s="15"/>
      <c r="AD439" s="15"/>
      <c r="BK439" s="10"/>
      <c r="BL439" s="10"/>
    </row>
    <row r="440" spans="14:64" x14ac:dyDescent="0.15">
      <c r="N440" s="12"/>
      <c r="P440" s="13"/>
      <c r="R440" s="11"/>
      <c r="S440" s="10"/>
      <c r="U440" s="11"/>
      <c r="W440" s="14"/>
      <c r="Y440" s="10"/>
      <c r="Z440" s="10"/>
      <c r="AC440" s="15"/>
      <c r="AD440" s="15"/>
      <c r="BK440" s="10"/>
      <c r="BL440" s="10"/>
    </row>
    <row r="441" spans="14:64" x14ac:dyDescent="0.15">
      <c r="N441" s="12"/>
      <c r="P441" s="13"/>
      <c r="R441" s="11"/>
      <c r="S441" s="10"/>
      <c r="U441" s="11"/>
      <c r="W441" s="14"/>
      <c r="Y441" s="10"/>
      <c r="Z441" s="10"/>
      <c r="AC441" s="15"/>
      <c r="AD441" s="15"/>
      <c r="BK441" s="10"/>
      <c r="BL441" s="10"/>
    </row>
    <row r="442" spans="14:64" x14ac:dyDescent="0.15">
      <c r="N442" s="12"/>
      <c r="P442" s="13"/>
      <c r="R442" s="11"/>
      <c r="S442" s="10"/>
      <c r="U442" s="11"/>
      <c r="W442" s="14"/>
      <c r="Y442" s="10"/>
      <c r="Z442" s="10"/>
      <c r="AC442" s="15"/>
      <c r="AD442" s="15"/>
      <c r="BK442" s="10"/>
      <c r="BL442" s="10"/>
    </row>
    <row r="443" spans="14:64" x14ac:dyDescent="0.15">
      <c r="N443" s="12"/>
      <c r="P443" s="13"/>
      <c r="R443" s="11"/>
      <c r="S443" s="10"/>
      <c r="U443" s="11"/>
      <c r="W443" s="14"/>
      <c r="Y443" s="10"/>
      <c r="Z443" s="10"/>
      <c r="AC443" s="15"/>
      <c r="AD443" s="15"/>
      <c r="BK443" s="10"/>
      <c r="BL443" s="10"/>
    </row>
    <row r="444" spans="14:64" x14ac:dyDescent="0.15">
      <c r="N444" s="12"/>
      <c r="P444" s="13"/>
      <c r="R444" s="11"/>
      <c r="S444" s="10"/>
      <c r="U444" s="11"/>
      <c r="W444" s="14"/>
      <c r="Y444" s="10"/>
      <c r="Z444" s="10"/>
      <c r="AC444" s="15"/>
      <c r="AD444" s="15"/>
      <c r="BK444" s="10"/>
      <c r="BL444" s="10"/>
    </row>
    <row r="445" spans="14:64" x14ac:dyDescent="0.15">
      <c r="N445" s="12"/>
      <c r="P445" s="13"/>
      <c r="R445" s="11"/>
      <c r="S445" s="10"/>
      <c r="U445" s="11"/>
      <c r="W445" s="14"/>
      <c r="Y445" s="10"/>
      <c r="Z445" s="10"/>
      <c r="AC445" s="15"/>
      <c r="AD445" s="15"/>
      <c r="BK445" s="10"/>
      <c r="BL445" s="10"/>
    </row>
    <row r="446" spans="14:64" x14ac:dyDescent="0.15">
      <c r="N446" s="12"/>
      <c r="P446" s="13"/>
      <c r="R446" s="11"/>
      <c r="S446" s="10"/>
      <c r="U446" s="11"/>
      <c r="W446" s="14"/>
      <c r="Y446" s="10"/>
      <c r="Z446" s="10"/>
      <c r="AC446" s="15"/>
      <c r="AD446" s="15"/>
      <c r="BK446" s="10"/>
      <c r="BL446" s="10"/>
    </row>
  </sheetData>
  <mergeCells count="58">
    <mergeCell ref="H31:H33"/>
    <mergeCell ref="M11:AC11"/>
    <mergeCell ref="AA39:AC39"/>
    <mergeCell ref="AD11:AJ11"/>
    <mergeCell ref="AK11:AL11"/>
    <mergeCell ref="I36:I37"/>
    <mergeCell ref="J36:J37"/>
    <mergeCell ref="K36:K37"/>
    <mergeCell ref="B9:L9"/>
    <mergeCell ref="J13:J29"/>
    <mergeCell ref="D11:L11"/>
    <mergeCell ref="C11:C12"/>
    <mergeCell ref="L13:L29"/>
    <mergeCell ref="H13:H29"/>
    <mergeCell ref="I13:I29"/>
    <mergeCell ref="K13:K29"/>
    <mergeCell ref="G13:G29"/>
    <mergeCell ref="E31:E33"/>
    <mergeCell ref="F31:F33"/>
    <mergeCell ref="J31:J33"/>
    <mergeCell ref="K31:K33"/>
    <mergeCell ref="B2:B4"/>
    <mergeCell ref="C13:C29"/>
    <mergeCell ref="E13:E29"/>
    <mergeCell ref="F13:F29"/>
    <mergeCell ref="C2:R3"/>
    <mergeCell ref="C4:R4"/>
    <mergeCell ref="B13:B29"/>
    <mergeCell ref="B11:B12"/>
    <mergeCell ref="B6:L6"/>
    <mergeCell ref="B7:L7"/>
    <mergeCell ref="D13:D29"/>
    <mergeCell ref="B8:L8"/>
    <mergeCell ref="B41:D41"/>
    <mergeCell ref="B47:C47"/>
    <mergeCell ref="L36:L37"/>
    <mergeCell ref="L31:L33"/>
    <mergeCell ref="G31:G33"/>
    <mergeCell ref="B35:B37"/>
    <mergeCell ref="C35:C37"/>
    <mergeCell ref="D35:D37"/>
    <mergeCell ref="B31:B33"/>
    <mergeCell ref="C31:C33"/>
    <mergeCell ref="D31:D33"/>
    <mergeCell ref="E36:E37"/>
    <mergeCell ref="F36:F37"/>
    <mergeCell ref="G36:G37"/>
    <mergeCell ref="H36:H37"/>
    <mergeCell ref="I31:I33"/>
    <mergeCell ref="BL11:BM11"/>
    <mergeCell ref="BN11:BT11"/>
    <mergeCell ref="BU11:BV11"/>
    <mergeCell ref="BW11:BW12"/>
    <mergeCell ref="AM11:AS11"/>
    <mergeCell ref="AT11:AU11"/>
    <mergeCell ref="AV11:BB11"/>
    <mergeCell ref="BC11:BD11"/>
    <mergeCell ref="BE11:B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"/>
  <sheetViews>
    <sheetView tabSelected="1" topLeftCell="AB27" zoomScale="86" zoomScaleNormal="86" workbookViewId="0">
      <selection activeCell="AM33" sqref="AM33"/>
    </sheetView>
  </sheetViews>
  <sheetFormatPr baseColWidth="10" defaultRowHeight="11.25" x14ac:dyDescent="0.15"/>
  <cols>
    <col min="1" max="1" width="9.28515625" style="10" customWidth="1"/>
    <col min="2" max="2" width="13.140625" style="10" customWidth="1"/>
    <col min="3" max="3" width="12.42578125" style="10" customWidth="1"/>
    <col min="4" max="4" width="4.7109375" style="10" customWidth="1"/>
    <col min="5" max="5" width="15.85546875" style="11" customWidth="1"/>
    <col min="6" max="6" width="8.7109375" style="12" customWidth="1"/>
    <col min="7" max="7" width="14.7109375" style="12" customWidth="1"/>
    <col min="8" max="12" width="8.7109375" style="11" customWidth="1"/>
    <col min="13" max="13" width="8.7109375" style="11" hidden="1" customWidth="1"/>
    <col min="14" max="14" width="23.28515625" style="12" hidden="1" customWidth="1"/>
    <col min="15" max="15" width="4.7109375" style="11" customWidth="1"/>
    <col min="16" max="16" width="36.7109375" style="12" customWidth="1"/>
    <col min="17" max="17" width="8.7109375" style="11" hidden="1" customWidth="1"/>
    <col min="18" max="18" width="23.28515625" style="11" hidden="1" customWidth="1"/>
    <col min="19" max="19" width="10.7109375" style="11" hidden="1" customWidth="1"/>
    <col min="20" max="20" width="30.7109375" style="11" customWidth="1"/>
    <col min="21" max="21" width="6.7109375" style="10" customWidth="1"/>
    <col min="22" max="23" width="6.7109375" style="11" customWidth="1"/>
    <col min="24" max="25" width="10.7109375" style="14" customWidth="1"/>
    <col min="26" max="26" width="10.7109375" style="11" customWidth="1"/>
    <col min="27" max="29" width="10.7109375" style="10" customWidth="1"/>
    <col min="30" max="30" width="17.42578125" style="10" customWidth="1"/>
    <col min="31" max="31" width="17.5703125" style="15" customWidth="1"/>
    <col min="32" max="32" width="11.42578125" style="15" customWidth="1"/>
    <col min="33" max="33" width="16.85546875" style="15" customWidth="1"/>
    <col min="34" max="38" width="11.42578125" style="15" customWidth="1"/>
    <col min="39" max="39" width="17.5703125" style="15" customWidth="1"/>
    <col min="40" max="44" width="11.42578125" style="15" customWidth="1"/>
    <col min="45" max="45" width="16.42578125" style="15" customWidth="1"/>
    <col min="46" max="47" width="11.42578125" style="15" customWidth="1"/>
    <col min="48" max="48" width="16.28515625" style="15" customWidth="1"/>
    <col min="49" max="49" width="11.42578125" style="15" customWidth="1"/>
    <col min="50" max="50" width="17.140625" style="15" customWidth="1"/>
    <col min="51" max="53" width="11.42578125" style="15" customWidth="1"/>
    <col min="54" max="54" width="17.85546875" style="15" customWidth="1"/>
    <col min="55" max="56" width="11.42578125" style="15" customWidth="1"/>
    <col min="57" max="57" width="15.5703125" style="15" customWidth="1"/>
    <col min="58" max="58" width="11.42578125" style="15" customWidth="1"/>
    <col min="59" max="59" width="14.28515625" style="15" customWidth="1"/>
    <col min="60" max="62" width="11.42578125" style="15" customWidth="1"/>
    <col min="63" max="63" width="15.85546875" style="15" customWidth="1"/>
    <col min="64" max="64" width="11.42578125" style="15" customWidth="1"/>
    <col min="65" max="65" width="15.5703125" style="10" customWidth="1"/>
    <col min="66" max="66" width="16.7109375" style="10" customWidth="1"/>
    <col min="67" max="67" width="11.42578125" style="10"/>
    <col min="68" max="68" width="15.140625" style="10" customWidth="1"/>
    <col min="69" max="71" width="11.42578125" style="10"/>
    <col min="72" max="72" width="16.28515625" style="10" customWidth="1"/>
    <col min="73" max="74" width="11.42578125" style="10"/>
    <col min="75" max="75" width="21" style="10" customWidth="1"/>
    <col min="76" max="16384" width="11.42578125" style="10"/>
  </cols>
  <sheetData>
    <row r="1" spans="1:75" ht="24" customHeight="1" x14ac:dyDescent="0.15"/>
    <row r="2" spans="1:75" ht="30.75" customHeight="1" x14ac:dyDescent="0.15">
      <c r="A2" s="16"/>
      <c r="B2" s="139"/>
      <c r="C2" s="141" t="s">
        <v>22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6"/>
      <c r="T2" s="16"/>
      <c r="U2" s="16"/>
      <c r="V2" s="16"/>
      <c r="W2" s="16"/>
      <c r="X2" s="17"/>
      <c r="Y2" s="17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</row>
    <row r="3" spans="1:75" ht="16.5" customHeight="1" x14ac:dyDescent="0.15">
      <c r="A3" s="16"/>
      <c r="B3" s="139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6"/>
      <c r="T3" s="16"/>
      <c r="U3" s="16"/>
      <c r="V3" s="16"/>
      <c r="W3" s="16"/>
      <c r="X3" s="17"/>
      <c r="Y3" s="17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</row>
    <row r="4" spans="1:75" ht="18" customHeight="1" x14ac:dyDescent="0.15">
      <c r="A4" s="16"/>
      <c r="B4" s="139"/>
      <c r="C4" s="141" t="s">
        <v>21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6"/>
      <c r="T4" s="16"/>
      <c r="U4" s="16"/>
      <c r="V4" s="16"/>
      <c r="W4" s="16"/>
      <c r="X4" s="17"/>
      <c r="Y4" s="17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1:75" ht="45" customHeight="1" x14ac:dyDescent="0.15">
      <c r="A5" s="16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6"/>
      <c r="Q5" s="19"/>
      <c r="R5" s="19"/>
      <c r="S5" s="16"/>
      <c r="T5" s="16"/>
      <c r="U5" s="16"/>
      <c r="V5" s="16"/>
      <c r="W5" s="16"/>
      <c r="X5" s="17"/>
      <c r="Y5" s="1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</row>
    <row r="6" spans="1:75" ht="45" customHeight="1" x14ac:dyDescent="0.15">
      <c r="A6" s="16"/>
      <c r="B6" s="154" t="s">
        <v>291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9"/>
      <c r="N6" s="19"/>
      <c r="O6" s="19"/>
      <c r="P6" s="16"/>
      <c r="Q6" s="19"/>
      <c r="R6" s="19"/>
      <c r="S6" s="16"/>
      <c r="T6" s="16"/>
      <c r="U6" s="16"/>
      <c r="V6" s="16"/>
      <c r="W6" s="16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1:75" ht="63.75" customHeight="1" x14ac:dyDescent="0.15">
      <c r="A7" s="16"/>
      <c r="B7" s="154" t="s">
        <v>292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9"/>
      <c r="N7" s="19"/>
      <c r="O7" s="19"/>
      <c r="P7" s="16"/>
      <c r="Q7" s="19"/>
      <c r="R7" s="19"/>
      <c r="S7" s="16"/>
      <c r="T7" s="16"/>
      <c r="U7" s="16"/>
      <c r="V7" s="16"/>
      <c r="W7" s="16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</row>
    <row r="8" spans="1:75" ht="45" customHeight="1" x14ac:dyDescent="0.15">
      <c r="A8" s="16"/>
      <c r="B8" s="154" t="s">
        <v>293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9"/>
      <c r="N8" s="19"/>
      <c r="O8" s="19"/>
      <c r="P8" s="16"/>
      <c r="Q8" s="19"/>
      <c r="R8" s="19"/>
      <c r="S8" s="16"/>
      <c r="T8" s="16"/>
      <c r="U8" s="16"/>
      <c r="V8" s="16"/>
      <c r="W8" s="16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1:75" ht="43.5" customHeight="1" x14ac:dyDescent="0.15">
      <c r="B9" s="154" t="s">
        <v>294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75" ht="14.25" customHeight="1" x14ac:dyDescent="0.15">
      <c r="A10" s="16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6"/>
      <c r="N10" s="20"/>
      <c r="O10" s="19"/>
      <c r="P10" s="16"/>
      <c r="Q10" s="16"/>
      <c r="R10" s="16"/>
      <c r="S10" s="16"/>
      <c r="T10" s="16"/>
      <c r="U10" s="16"/>
      <c r="V10" s="16"/>
      <c r="W10" s="16"/>
      <c r="X10" s="17"/>
      <c r="Y10" s="17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75" ht="36" customHeight="1" x14ac:dyDescent="0.15">
      <c r="B11" s="142" t="s">
        <v>0</v>
      </c>
      <c r="C11" s="142" t="s">
        <v>1</v>
      </c>
      <c r="D11" s="129" t="s">
        <v>26</v>
      </c>
      <c r="E11" s="129"/>
      <c r="F11" s="129"/>
      <c r="G11" s="129"/>
      <c r="H11" s="129"/>
      <c r="I11" s="129"/>
      <c r="J11" s="129"/>
      <c r="K11" s="129"/>
      <c r="L11" s="129"/>
      <c r="M11" s="127" t="s">
        <v>2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47" t="s">
        <v>139</v>
      </c>
      <c r="AE11" s="148"/>
      <c r="AF11" s="148"/>
      <c r="AG11" s="148"/>
      <c r="AH11" s="148"/>
      <c r="AI11" s="148"/>
      <c r="AJ11" s="148"/>
      <c r="AK11" s="127" t="s">
        <v>140</v>
      </c>
      <c r="AL11" s="127"/>
      <c r="AM11" s="129" t="s">
        <v>141</v>
      </c>
      <c r="AN11" s="130"/>
      <c r="AO11" s="130"/>
      <c r="AP11" s="130"/>
      <c r="AQ11" s="130"/>
      <c r="AR11" s="130"/>
      <c r="AS11" s="130"/>
      <c r="AT11" s="127" t="s">
        <v>142</v>
      </c>
      <c r="AU11" s="128"/>
      <c r="AV11" s="129" t="s">
        <v>143</v>
      </c>
      <c r="AW11" s="130"/>
      <c r="AX11" s="130"/>
      <c r="AY11" s="130"/>
      <c r="AZ11" s="130"/>
      <c r="BA11" s="130"/>
      <c r="BB11" s="130"/>
      <c r="BC11" s="127" t="s">
        <v>144</v>
      </c>
      <c r="BD11" s="128"/>
      <c r="BE11" s="129" t="s">
        <v>145</v>
      </c>
      <c r="BF11" s="130"/>
      <c r="BG11" s="130"/>
      <c r="BH11" s="130"/>
      <c r="BI11" s="130"/>
      <c r="BJ11" s="130"/>
      <c r="BK11" s="130"/>
      <c r="BL11" s="127" t="s">
        <v>146</v>
      </c>
      <c r="BM11" s="128"/>
      <c r="BN11" s="129" t="s">
        <v>147</v>
      </c>
      <c r="BO11" s="130"/>
      <c r="BP11" s="130"/>
      <c r="BQ11" s="130"/>
      <c r="BR11" s="130"/>
      <c r="BS11" s="130"/>
      <c r="BT11" s="130"/>
      <c r="BU11" s="127" t="s">
        <v>148</v>
      </c>
      <c r="BV11" s="128"/>
      <c r="BW11" s="131" t="s">
        <v>3</v>
      </c>
    </row>
    <row r="12" spans="1:75" ht="87" customHeight="1" x14ac:dyDescent="0.15">
      <c r="B12" s="142"/>
      <c r="C12" s="142"/>
      <c r="D12" s="1" t="s">
        <v>50</v>
      </c>
      <c r="E12" s="2" t="s">
        <v>16</v>
      </c>
      <c r="F12" s="3" t="s">
        <v>33</v>
      </c>
      <c r="G12" s="1" t="s">
        <v>38</v>
      </c>
      <c r="H12" s="3" t="s">
        <v>34</v>
      </c>
      <c r="I12" s="1" t="s">
        <v>35</v>
      </c>
      <c r="J12" s="1" t="s">
        <v>53</v>
      </c>
      <c r="K12" s="1" t="s">
        <v>36</v>
      </c>
      <c r="L12" s="1" t="s">
        <v>5</v>
      </c>
      <c r="M12" s="4" t="s">
        <v>14</v>
      </c>
      <c r="N12" s="5" t="s">
        <v>15</v>
      </c>
      <c r="O12" s="4" t="s">
        <v>51</v>
      </c>
      <c r="P12" s="5" t="s">
        <v>6</v>
      </c>
      <c r="Q12" s="4" t="s">
        <v>18</v>
      </c>
      <c r="R12" s="5" t="s">
        <v>19</v>
      </c>
      <c r="S12" s="4" t="s">
        <v>20</v>
      </c>
      <c r="T12" s="5" t="s">
        <v>32</v>
      </c>
      <c r="U12" s="4" t="s">
        <v>23</v>
      </c>
      <c r="V12" s="4" t="s">
        <v>4</v>
      </c>
      <c r="W12" s="4" t="s">
        <v>7</v>
      </c>
      <c r="X12" s="4" t="s">
        <v>27</v>
      </c>
      <c r="Y12" s="6" t="s">
        <v>8</v>
      </c>
      <c r="Z12" s="6" t="s">
        <v>37</v>
      </c>
      <c r="AA12" s="6" t="s">
        <v>17</v>
      </c>
      <c r="AB12" s="6" t="s">
        <v>36</v>
      </c>
      <c r="AC12" s="6" t="s">
        <v>5</v>
      </c>
      <c r="AD12" s="7" t="s">
        <v>149</v>
      </c>
      <c r="AE12" s="7" t="s">
        <v>9</v>
      </c>
      <c r="AF12" s="7" t="s">
        <v>10</v>
      </c>
      <c r="AG12" s="7" t="s">
        <v>11</v>
      </c>
      <c r="AH12" s="7" t="s">
        <v>150</v>
      </c>
      <c r="AI12" s="7" t="s">
        <v>12</v>
      </c>
      <c r="AJ12" s="7" t="s">
        <v>13</v>
      </c>
      <c r="AK12" s="8" t="s">
        <v>131</v>
      </c>
      <c r="AL12" s="8" t="s">
        <v>132</v>
      </c>
      <c r="AM12" s="9" t="s">
        <v>9</v>
      </c>
      <c r="AN12" s="9" t="s">
        <v>10</v>
      </c>
      <c r="AO12" s="9" t="s">
        <v>11</v>
      </c>
      <c r="AP12" s="9" t="s">
        <v>150</v>
      </c>
      <c r="AQ12" s="9" t="s">
        <v>12</v>
      </c>
      <c r="AR12" s="9" t="s">
        <v>13</v>
      </c>
      <c r="AS12" s="9" t="s">
        <v>133</v>
      </c>
      <c r="AT12" s="8" t="s">
        <v>131</v>
      </c>
      <c r="AU12" s="8" t="s">
        <v>132</v>
      </c>
      <c r="AV12" s="9" t="s">
        <v>9</v>
      </c>
      <c r="AW12" s="9" t="s">
        <v>10</v>
      </c>
      <c r="AX12" s="9" t="s">
        <v>11</v>
      </c>
      <c r="AY12" s="9" t="s">
        <v>150</v>
      </c>
      <c r="AZ12" s="9" t="s">
        <v>12</v>
      </c>
      <c r="BA12" s="9" t="s">
        <v>13</v>
      </c>
      <c r="BB12" s="9" t="s">
        <v>134</v>
      </c>
      <c r="BC12" s="8" t="s">
        <v>135</v>
      </c>
      <c r="BD12" s="8" t="s">
        <v>132</v>
      </c>
      <c r="BE12" s="9" t="s">
        <v>9</v>
      </c>
      <c r="BF12" s="9" t="s">
        <v>10</v>
      </c>
      <c r="BG12" s="9" t="s">
        <v>11</v>
      </c>
      <c r="BH12" s="9" t="s">
        <v>150</v>
      </c>
      <c r="BI12" s="9" t="s">
        <v>12</v>
      </c>
      <c r="BJ12" s="9" t="s">
        <v>13</v>
      </c>
      <c r="BK12" s="9" t="s">
        <v>136</v>
      </c>
      <c r="BL12" s="8" t="s">
        <v>135</v>
      </c>
      <c r="BM12" s="8" t="s">
        <v>132</v>
      </c>
      <c r="BN12" s="9" t="s">
        <v>9</v>
      </c>
      <c r="BO12" s="9" t="s">
        <v>10</v>
      </c>
      <c r="BP12" s="9" t="s">
        <v>11</v>
      </c>
      <c r="BQ12" s="9" t="s">
        <v>150</v>
      </c>
      <c r="BR12" s="9" t="s">
        <v>12</v>
      </c>
      <c r="BS12" s="9" t="s">
        <v>13</v>
      </c>
      <c r="BT12" s="9" t="s">
        <v>137</v>
      </c>
      <c r="BU12" s="8" t="s">
        <v>135</v>
      </c>
      <c r="BV12" s="8" t="s">
        <v>132</v>
      </c>
      <c r="BW12" s="131"/>
    </row>
    <row r="13" spans="1:75" ht="60.75" customHeight="1" x14ac:dyDescent="0.15">
      <c r="B13" s="136" t="s">
        <v>54</v>
      </c>
      <c r="C13" s="136" t="s">
        <v>55</v>
      </c>
      <c r="D13" s="151">
        <v>112</v>
      </c>
      <c r="E13" s="138" t="s">
        <v>56</v>
      </c>
      <c r="F13" s="138">
        <v>46.7</v>
      </c>
      <c r="G13" s="138" t="s">
        <v>57</v>
      </c>
      <c r="H13" s="149">
        <v>46.7</v>
      </c>
      <c r="I13" s="149" t="s">
        <v>238</v>
      </c>
      <c r="J13" s="149" t="s">
        <v>239</v>
      </c>
      <c r="K13" s="149" t="s">
        <v>240</v>
      </c>
      <c r="L13" s="149">
        <v>56.25</v>
      </c>
      <c r="M13" s="28">
        <v>2301</v>
      </c>
      <c r="N13" s="68" t="s">
        <v>58</v>
      </c>
      <c r="O13" s="2">
        <v>609</v>
      </c>
      <c r="P13" s="69" t="s">
        <v>59</v>
      </c>
      <c r="Q13" s="28">
        <v>2301002</v>
      </c>
      <c r="R13" s="69" t="s">
        <v>60</v>
      </c>
      <c r="S13" s="70">
        <v>230100200</v>
      </c>
      <c r="T13" s="69" t="s">
        <v>61</v>
      </c>
      <c r="U13" s="28" t="s">
        <v>123</v>
      </c>
      <c r="V13" s="125">
        <v>16</v>
      </c>
      <c r="W13" s="28"/>
      <c r="X13" s="71">
        <v>0</v>
      </c>
      <c r="Y13" s="72">
        <v>1</v>
      </c>
      <c r="Z13" s="73">
        <v>0</v>
      </c>
      <c r="AA13" s="74">
        <v>0.25</v>
      </c>
      <c r="AB13" s="75" t="s">
        <v>241</v>
      </c>
      <c r="AC13" s="75" t="s">
        <v>242</v>
      </c>
      <c r="AD13" s="59">
        <f>SUM(AE13+AF13+AG13+AH13+AI13+AJ13)</f>
        <v>1381920943.0269644</v>
      </c>
      <c r="AE13" s="76">
        <f t="shared" ref="AE13:AG16" si="0">AM13+AV13+BE13+BN13</f>
        <v>1381920943.0269644</v>
      </c>
      <c r="AF13" s="77">
        <f t="shared" si="0"/>
        <v>0</v>
      </c>
      <c r="AG13" s="77">
        <f t="shared" si="0"/>
        <v>0</v>
      </c>
      <c r="AH13" s="77">
        <f t="shared" ref="AH13:AI16" si="1">AP13+AZ13+BH13+BR13</f>
        <v>0</v>
      </c>
      <c r="AI13" s="77">
        <f t="shared" si="1"/>
        <v>0</v>
      </c>
      <c r="AJ13" s="77">
        <f t="shared" ref="AJ13:AJ16" si="2">AR13+BA13+BJ13+BS13</f>
        <v>0</v>
      </c>
      <c r="AK13" s="77">
        <f t="shared" ref="AK13:AK16" si="3">AT13+BC13+BL13+BU13</f>
        <v>0</v>
      </c>
      <c r="AL13" s="77"/>
      <c r="AM13" s="77">
        <v>69096047.151348233</v>
      </c>
      <c r="AN13" s="77"/>
      <c r="AO13" s="77">
        <v>0</v>
      </c>
      <c r="AP13" s="77"/>
      <c r="AQ13" s="77"/>
      <c r="AR13" s="77"/>
      <c r="AS13" s="77">
        <f t="shared" ref="AS13:AS16" si="4">AM13+AN13+AO13+AP13+AQ13+AR13</f>
        <v>69096047.151348233</v>
      </c>
      <c r="AT13" s="77"/>
      <c r="AU13" s="77"/>
      <c r="AV13" s="77">
        <v>345480235.75674117</v>
      </c>
      <c r="AW13" s="77"/>
      <c r="AX13" s="77">
        <v>0</v>
      </c>
      <c r="AY13" s="77"/>
      <c r="AZ13" s="77"/>
      <c r="BA13" s="77"/>
      <c r="BB13" s="77">
        <f t="shared" ref="BB13:BB16" si="5">AV13+AW13+AX13+AY13+AZ13+BA13</f>
        <v>345480235.75674117</v>
      </c>
      <c r="BC13" s="77"/>
      <c r="BD13" s="77"/>
      <c r="BE13" s="77">
        <v>483672330.05943757</v>
      </c>
      <c r="BF13" s="77"/>
      <c r="BG13" s="77">
        <v>0</v>
      </c>
      <c r="BH13" s="77"/>
      <c r="BI13" s="77"/>
      <c r="BJ13" s="77"/>
      <c r="BK13" s="77">
        <f t="shared" ref="BK13:BK16" si="6">BE13+BF13+BG13+BH13+BI13+BJ13</f>
        <v>483672330.05943757</v>
      </c>
      <c r="BL13" s="77"/>
      <c r="BM13" s="77"/>
      <c r="BN13" s="77">
        <v>483672330.05943757</v>
      </c>
      <c r="BO13" s="77"/>
      <c r="BP13" s="77">
        <v>0</v>
      </c>
      <c r="BQ13" s="77"/>
      <c r="BR13" s="77"/>
      <c r="BS13" s="77"/>
      <c r="BT13" s="77">
        <f t="shared" ref="BT13:BT16" si="7">BN13+BO13+BP13+BQ13+BR13+BS13</f>
        <v>483672330.05943757</v>
      </c>
      <c r="BU13" s="77"/>
      <c r="BV13" s="78"/>
      <c r="BW13" s="78" t="s">
        <v>243</v>
      </c>
    </row>
    <row r="14" spans="1:75" ht="56.25" x14ac:dyDescent="0.15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28">
        <v>2301</v>
      </c>
      <c r="N14" s="68" t="s">
        <v>58</v>
      </c>
      <c r="O14" s="2">
        <v>610</v>
      </c>
      <c r="P14" s="69" t="s">
        <v>62</v>
      </c>
      <c r="Q14" s="70">
        <v>2301075</v>
      </c>
      <c r="R14" s="69" t="s">
        <v>63</v>
      </c>
      <c r="S14" s="70">
        <v>230107500</v>
      </c>
      <c r="T14" s="69" t="s">
        <v>64</v>
      </c>
      <c r="U14" s="28" t="s">
        <v>123</v>
      </c>
      <c r="V14" s="125">
        <v>9</v>
      </c>
      <c r="W14" s="28"/>
      <c r="X14" s="79">
        <v>1</v>
      </c>
      <c r="Y14" s="80" t="s">
        <v>182</v>
      </c>
      <c r="Z14" s="75" t="s">
        <v>211</v>
      </c>
      <c r="AA14" s="75" t="s">
        <v>199</v>
      </c>
      <c r="AB14" s="75" t="s">
        <v>156</v>
      </c>
      <c r="AC14" s="75" t="s">
        <v>161</v>
      </c>
      <c r="AD14" s="59">
        <f>AM14+BB14+BK14+BT14</f>
        <v>230320157.17116082</v>
      </c>
      <c r="AE14" s="76">
        <f t="shared" si="0"/>
        <v>230320157.17116082</v>
      </c>
      <c r="AF14" s="77">
        <f t="shared" si="0"/>
        <v>0</v>
      </c>
      <c r="AG14" s="77">
        <f t="shared" si="0"/>
        <v>0</v>
      </c>
      <c r="AH14" s="77">
        <f t="shared" si="1"/>
        <v>0</v>
      </c>
      <c r="AI14" s="77">
        <f t="shared" si="1"/>
        <v>0</v>
      </c>
      <c r="AJ14" s="77">
        <f t="shared" si="2"/>
        <v>0</v>
      </c>
      <c r="AK14" s="77">
        <f t="shared" si="3"/>
        <v>0</v>
      </c>
      <c r="AL14" s="77"/>
      <c r="AM14" s="77">
        <v>11516007.858558042</v>
      </c>
      <c r="AN14" s="77"/>
      <c r="AO14" s="77">
        <v>0</v>
      </c>
      <c r="AP14" s="77"/>
      <c r="AQ14" s="77"/>
      <c r="AR14" s="77"/>
      <c r="AS14" s="77">
        <f t="shared" si="4"/>
        <v>11516007.858558042</v>
      </c>
      <c r="AT14" s="77"/>
      <c r="AU14" s="77"/>
      <c r="AV14" s="77">
        <v>103644070.72702236</v>
      </c>
      <c r="AW14" s="77"/>
      <c r="AX14" s="77">
        <v>0</v>
      </c>
      <c r="AY14" s="77"/>
      <c r="AZ14" s="77"/>
      <c r="BA14" s="77"/>
      <c r="BB14" s="77">
        <f t="shared" si="5"/>
        <v>103644070.72702236</v>
      </c>
      <c r="BC14" s="77"/>
      <c r="BD14" s="77"/>
      <c r="BE14" s="77">
        <v>80612055.009906277</v>
      </c>
      <c r="BF14" s="77"/>
      <c r="BG14" s="77">
        <v>0</v>
      </c>
      <c r="BH14" s="77"/>
      <c r="BI14" s="77"/>
      <c r="BJ14" s="77"/>
      <c r="BK14" s="77">
        <f t="shared" si="6"/>
        <v>80612055.009906277</v>
      </c>
      <c r="BL14" s="77"/>
      <c r="BM14" s="77"/>
      <c r="BN14" s="77">
        <v>34548023.575674124</v>
      </c>
      <c r="BO14" s="77"/>
      <c r="BP14" s="77">
        <v>0</v>
      </c>
      <c r="BQ14" s="77"/>
      <c r="BR14" s="77"/>
      <c r="BS14" s="77"/>
      <c r="BT14" s="77">
        <f t="shared" si="7"/>
        <v>34548023.575674124</v>
      </c>
      <c r="BU14" s="77"/>
      <c r="BV14" s="78"/>
      <c r="BW14" s="78" t="s">
        <v>243</v>
      </c>
    </row>
    <row r="15" spans="1:75" ht="54" customHeight="1" x14ac:dyDescent="0.15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28">
        <v>2301</v>
      </c>
      <c r="N15" s="68" t="s">
        <v>58</v>
      </c>
      <c r="O15" s="2">
        <v>611</v>
      </c>
      <c r="P15" s="69" t="s">
        <v>65</v>
      </c>
      <c r="Q15" s="81">
        <v>2301004</v>
      </c>
      <c r="R15" s="69" t="s">
        <v>25</v>
      </c>
      <c r="S15" s="81">
        <v>230100400</v>
      </c>
      <c r="T15" s="69" t="s">
        <v>66</v>
      </c>
      <c r="U15" s="28" t="s">
        <v>123</v>
      </c>
      <c r="V15" s="125">
        <v>9</v>
      </c>
      <c r="W15" s="28"/>
      <c r="X15" s="79">
        <v>10</v>
      </c>
      <c r="Y15" s="80" t="s">
        <v>244</v>
      </c>
      <c r="Z15" s="82" t="s">
        <v>245</v>
      </c>
      <c r="AA15" s="75" t="s">
        <v>246</v>
      </c>
      <c r="AB15" s="75" t="s">
        <v>247</v>
      </c>
      <c r="AC15" s="75" t="s">
        <v>248</v>
      </c>
      <c r="AD15" s="59">
        <f>SUM(AE15+AF15+AG15+AH15+AI15+AJ15)</f>
        <v>3020525446.4567413</v>
      </c>
      <c r="AE15" s="76">
        <f t="shared" si="0"/>
        <v>345480235.75674117</v>
      </c>
      <c r="AF15" s="77">
        <f t="shared" si="0"/>
        <v>0</v>
      </c>
      <c r="AG15" s="77">
        <f t="shared" si="0"/>
        <v>2675045210.7000003</v>
      </c>
      <c r="AH15" s="77">
        <f t="shared" si="1"/>
        <v>0</v>
      </c>
      <c r="AI15" s="77">
        <f t="shared" si="1"/>
        <v>0</v>
      </c>
      <c r="AJ15" s="77">
        <f t="shared" si="2"/>
        <v>0</v>
      </c>
      <c r="AK15" s="77">
        <f t="shared" si="3"/>
        <v>0</v>
      </c>
      <c r="AL15" s="77"/>
      <c r="AM15" s="77">
        <v>34548023.575674117</v>
      </c>
      <c r="AN15" s="77"/>
      <c r="AO15" s="77">
        <v>0</v>
      </c>
      <c r="AP15" s="77"/>
      <c r="AQ15" s="77"/>
      <c r="AR15" s="77"/>
      <c r="AS15" s="77">
        <f t="shared" si="4"/>
        <v>34548023.575674117</v>
      </c>
      <c r="AT15" s="77"/>
      <c r="AU15" s="77"/>
      <c r="AV15" s="77">
        <v>138192094.30269647</v>
      </c>
      <c r="AW15" s="77"/>
      <c r="AX15" s="77">
        <v>2131542201.6000001</v>
      </c>
      <c r="AY15" s="77"/>
      <c r="AZ15" s="77"/>
      <c r="BA15" s="77"/>
      <c r="BB15" s="77">
        <f t="shared" si="5"/>
        <v>2269734295.9026966</v>
      </c>
      <c r="BC15" s="77"/>
      <c r="BD15" s="77"/>
      <c r="BE15" s="77">
        <v>120918082.51485939</v>
      </c>
      <c r="BF15" s="77"/>
      <c r="BG15" s="77">
        <v>202870367.60000002</v>
      </c>
      <c r="BH15" s="77"/>
      <c r="BI15" s="77"/>
      <c r="BJ15" s="77"/>
      <c r="BK15" s="77">
        <f t="shared" si="6"/>
        <v>323788450.1148594</v>
      </c>
      <c r="BL15" s="77"/>
      <c r="BM15" s="77"/>
      <c r="BN15" s="77">
        <v>51822035.363511175</v>
      </c>
      <c r="BO15" s="77"/>
      <c r="BP15" s="77">
        <v>340632641.5</v>
      </c>
      <c r="BQ15" s="77"/>
      <c r="BR15" s="77"/>
      <c r="BS15" s="77"/>
      <c r="BT15" s="77">
        <f t="shared" si="7"/>
        <v>392454676.8635112</v>
      </c>
      <c r="BU15" s="77"/>
      <c r="BV15" s="78"/>
      <c r="BW15" s="78" t="s">
        <v>243</v>
      </c>
    </row>
    <row r="16" spans="1:75" ht="79.5" customHeight="1" x14ac:dyDescent="0.15"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83">
        <v>2301</v>
      </c>
      <c r="N16" s="84" t="s">
        <v>58</v>
      </c>
      <c r="O16" s="2">
        <v>612</v>
      </c>
      <c r="P16" s="69" t="s">
        <v>67</v>
      </c>
      <c r="Q16" s="85">
        <v>2302083</v>
      </c>
      <c r="R16" s="69" t="s">
        <v>68</v>
      </c>
      <c r="S16" s="81">
        <v>230208300</v>
      </c>
      <c r="T16" s="69" t="s">
        <v>69</v>
      </c>
      <c r="U16" s="28" t="s">
        <v>123</v>
      </c>
      <c r="V16" s="125">
        <v>9</v>
      </c>
      <c r="W16" s="28"/>
      <c r="X16" s="71">
        <v>0</v>
      </c>
      <c r="Y16" s="71">
        <v>0.5</v>
      </c>
      <c r="Z16" s="74">
        <v>0</v>
      </c>
      <c r="AA16" s="74">
        <v>0.15</v>
      </c>
      <c r="AB16" s="75" t="s">
        <v>249</v>
      </c>
      <c r="AC16" s="75" t="s">
        <v>250</v>
      </c>
      <c r="AD16" s="59">
        <f>AM16+BB16+BK16+BT16</f>
        <v>345480235.75674117</v>
      </c>
      <c r="AE16" s="76">
        <f t="shared" si="0"/>
        <v>345480235.75674117</v>
      </c>
      <c r="AF16" s="77">
        <f t="shared" si="0"/>
        <v>0</v>
      </c>
      <c r="AG16" s="77">
        <f t="shared" si="0"/>
        <v>0</v>
      </c>
      <c r="AH16" s="77">
        <f t="shared" si="1"/>
        <v>0</v>
      </c>
      <c r="AI16" s="77">
        <f t="shared" si="1"/>
        <v>0</v>
      </c>
      <c r="AJ16" s="77">
        <f t="shared" si="2"/>
        <v>0</v>
      </c>
      <c r="AK16" s="77">
        <f t="shared" si="3"/>
        <v>0</v>
      </c>
      <c r="AL16" s="77"/>
      <c r="AM16" s="77">
        <v>34548023.575674117</v>
      </c>
      <c r="AN16" s="77"/>
      <c r="AO16" s="77">
        <v>0</v>
      </c>
      <c r="AP16" s="77"/>
      <c r="AQ16" s="77"/>
      <c r="AR16" s="77"/>
      <c r="AS16" s="77">
        <f t="shared" si="4"/>
        <v>34548023.575674117</v>
      </c>
      <c r="AT16" s="77"/>
      <c r="AU16" s="77"/>
      <c r="AV16" s="77">
        <v>138192094.30269647</v>
      </c>
      <c r="AW16" s="77"/>
      <c r="AX16" s="77">
        <v>0</v>
      </c>
      <c r="AY16" s="77"/>
      <c r="AZ16" s="77"/>
      <c r="BA16" s="77"/>
      <c r="BB16" s="77">
        <f t="shared" si="5"/>
        <v>138192094.30269647</v>
      </c>
      <c r="BC16" s="77"/>
      <c r="BD16" s="77"/>
      <c r="BE16" s="77">
        <v>138192094.30269647</v>
      </c>
      <c r="BF16" s="77"/>
      <c r="BG16" s="77">
        <v>0</v>
      </c>
      <c r="BH16" s="77"/>
      <c r="BI16" s="77"/>
      <c r="BJ16" s="77"/>
      <c r="BK16" s="77">
        <f t="shared" si="6"/>
        <v>138192094.30269647</v>
      </c>
      <c r="BL16" s="77"/>
      <c r="BM16" s="77"/>
      <c r="BN16" s="77">
        <v>34548023.575674117</v>
      </c>
      <c r="BO16" s="77"/>
      <c r="BP16" s="77">
        <v>0</v>
      </c>
      <c r="BQ16" s="77"/>
      <c r="BR16" s="77"/>
      <c r="BS16" s="77"/>
      <c r="BT16" s="77">
        <f t="shared" si="7"/>
        <v>34548023.575674117</v>
      </c>
      <c r="BU16" s="77"/>
      <c r="BV16" s="78"/>
      <c r="BW16" s="78" t="s">
        <v>243</v>
      </c>
    </row>
    <row r="17" spans="2:75" ht="15.75" customHeight="1" x14ac:dyDescent="0.1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88"/>
      <c r="O17" s="35"/>
      <c r="P17" s="89"/>
      <c r="Q17" s="90"/>
      <c r="R17" s="89"/>
      <c r="S17" s="91"/>
      <c r="T17" s="89"/>
      <c r="U17" s="92"/>
      <c r="V17" s="126"/>
      <c r="W17" s="92"/>
      <c r="X17" s="93"/>
      <c r="Y17" s="93"/>
      <c r="Z17" s="94"/>
      <c r="AA17" s="94"/>
      <c r="AB17" s="95"/>
      <c r="AC17" s="95"/>
      <c r="AD17" s="123">
        <f t="shared" ref="AD17:BU17" si="8">SUM(AD13:AD16)</f>
        <v>4978246782.4116087</v>
      </c>
      <c r="AE17" s="122">
        <f t="shared" si="8"/>
        <v>2303201571.7116075</v>
      </c>
      <c r="AF17" s="96">
        <f t="shared" si="8"/>
        <v>0</v>
      </c>
      <c r="AG17" s="96">
        <f t="shared" si="8"/>
        <v>2675045210.7000003</v>
      </c>
      <c r="AH17" s="96">
        <f t="shared" si="8"/>
        <v>0</v>
      </c>
      <c r="AI17" s="97">
        <f t="shared" si="8"/>
        <v>0</v>
      </c>
      <c r="AJ17" s="97">
        <f t="shared" si="8"/>
        <v>0</v>
      </c>
      <c r="AK17" s="97">
        <f t="shared" si="8"/>
        <v>0</v>
      </c>
      <c r="AL17" s="97">
        <f t="shared" si="8"/>
        <v>0</v>
      </c>
      <c r="AM17" s="97">
        <f>SUM(AM13:AM16)</f>
        <v>149708102.16125453</v>
      </c>
      <c r="AN17" s="97">
        <f t="shared" si="8"/>
        <v>0</v>
      </c>
      <c r="AO17" s="97">
        <f t="shared" si="8"/>
        <v>0</v>
      </c>
      <c r="AP17" s="97">
        <f t="shared" si="8"/>
        <v>0</v>
      </c>
      <c r="AQ17" s="97">
        <f t="shared" si="8"/>
        <v>0</v>
      </c>
      <c r="AR17" s="97">
        <f t="shared" si="8"/>
        <v>0</v>
      </c>
      <c r="AS17" s="97">
        <f t="shared" si="8"/>
        <v>149708102.16125453</v>
      </c>
      <c r="AT17" s="98">
        <f t="shared" si="8"/>
        <v>0</v>
      </c>
      <c r="AU17" s="98">
        <f t="shared" si="8"/>
        <v>0</v>
      </c>
      <c r="AV17" s="97">
        <f t="shared" si="8"/>
        <v>725508495.08915639</v>
      </c>
      <c r="AW17" s="97">
        <f t="shared" si="8"/>
        <v>0</v>
      </c>
      <c r="AX17" s="97">
        <f t="shared" si="8"/>
        <v>2131542201.6000001</v>
      </c>
      <c r="AY17" s="97">
        <f t="shared" si="8"/>
        <v>0</v>
      </c>
      <c r="AZ17" s="97">
        <f t="shared" si="8"/>
        <v>0</v>
      </c>
      <c r="BA17" s="97">
        <f t="shared" si="8"/>
        <v>0</v>
      </c>
      <c r="BB17" s="97">
        <f t="shared" si="8"/>
        <v>2857050696.6891565</v>
      </c>
      <c r="BC17" s="97">
        <f t="shared" si="8"/>
        <v>0</v>
      </c>
      <c r="BD17" s="97">
        <f t="shared" si="8"/>
        <v>0</v>
      </c>
      <c r="BE17" s="97">
        <f t="shared" si="8"/>
        <v>823394561.88689971</v>
      </c>
      <c r="BF17" s="97">
        <f t="shared" si="8"/>
        <v>0</v>
      </c>
      <c r="BG17" s="97">
        <f t="shared" si="8"/>
        <v>202870367.60000002</v>
      </c>
      <c r="BH17" s="97">
        <f t="shared" si="8"/>
        <v>0</v>
      </c>
      <c r="BI17" s="97">
        <f t="shared" si="8"/>
        <v>0</v>
      </c>
      <c r="BJ17" s="97">
        <f t="shared" si="8"/>
        <v>0</v>
      </c>
      <c r="BK17" s="97">
        <f t="shared" si="8"/>
        <v>1026264929.4868996</v>
      </c>
      <c r="BL17" s="97">
        <f t="shared" si="8"/>
        <v>0</v>
      </c>
      <c r="BM17" s="97">
        <f t="shared" si="8"/>
        <v>0</v>
      </c>
      <c r="BN17" s="97">
        <f t="shared" si="8"/>
        <v>604590412.57429695</v>
      </c>
      <c r="BO17" s="97">
        <f t="shared" si="8"/>
        <v>0</v>
      </c>
      <c r="BP17" s="97">
        <f t="shared" si="8"/>
        <v>340632641.5</v>
      </c>
      <c r="BQ17" s="97">
        <f t="shared" si="8"/>
        <v>0</v>
      </c>
      <c r="BR17" s="97">
        <f t="shared" si="8"/>
        <v>0</v>
      </c>
      <c r="BS17" s="97">
        <f t="shared" si="8"/>
        <v>0</v>
      </c>
      <c r="BT17" s="97">
        <f t="shared" si="8"/>
        <v>945223054.07429695</v>
      </c>
      <c r="BU17" s="97">
        <f t="shared" si="8"/>
        <v>0</v>
      </c>
      <c r="BV17" s="78"/>
      <c r="BW17" s="78"/>
    </row>
    <row r="18" spans="2:75" ht="56.25" x14ac:dyDescent="0.15">
      <c r="B18" s="136" t="s">
        <v>70</v>
      </c>
      <c r="C18" s="136" t="s">
        <v>71</v>
      </c>
      <c r="D18" s="151">
        <v>113</v>
      </c>
      <c r="E18" s="138" t="s">
        <v>72</v>
      </c>
      <c r="F18" s="152">
        <v>5.7000000000000002E-2</v>
      </c>
      <c r="G18" s="138" t="s">
        <v>75</v>
      </c>
      <c r="H18" s="152">
        <v>5.8999999999999997E-2</v>
      </c>
      <c r="I18" s="149" t="s">
        <v>251</v>
      </c>
      <c r="J18" s="149" t="s">
        <v>252</v>
      </c>
      <c r="K18" s="149" t="s">
        <v>253</v>
      </c>
      <c r="L18" s="153">
        <v>5.8999999999999997E-2</v>
      </c>
      <c r="M18" s="28">
        <v>2301</v>
      </c>
      <c r="N18" s="68" t="s">
        <v>58</v>
      </c>
      <c r="O18" s="2">
        <v>613</v>
      </c>
      <c r="P18" s="68" t="s">
        <v>73</v>
      </c>
      <c r="Q18" s="28">
        <v>2301027</v>
      </c>
      <c r="R18" s="69" t="s">
        <v>74</v>
      </c>
      <c r="S18" s="99">
        <v>230102700</v>
      </c>
      <c r="T18" s="69" t="s">
        <v>66</v>
      </c>
      <c r="U18" s="28" t="s">
        <v>123</v>
      </c>
      <c r="V18" s="125">
        <v>9</v>
      </c>
      <c r="W18" s="28"/>
      <c r="X18" s="71">
        <v>0</v>
      </c>
      <c r="Y18" s="71">
        <v>0.2</v>
      </c>
      <c r="Z18" s="74">
        <v>0</v>
      </c>
      <c r="AA18" s="74">
        <v>0.05</v>
      </c>
      <c r="AB18" s="75" t="s">
        <v>254</v>
      </c>
      <c r="AC18" s="75" t="s">
        <v>255</v>
      </c>
      <c r="AD18" s="59">
        <f>SUM(AE18+AF18+AG18+AH18+AI18+AJ18)</f>
        <v>17039762296.592428</v>
      </c>
      <c r="AE18" s="59">
        <f t="shared" ref="AE18:AG20" si="9">AM18+AV18+BE18+BN18</f>
        <v>989491032.39243007</v>
      </c>
      <c r="AF18" s="59">
        <f t="shared" si="9"/>
        <v>0</v>
      </c>
      <c r="AG18" s="59">
        <f t="shared" si="9"/>
        <v>16050271264.199999</v>
      </c>
      <c r="AH18" s="59">
        <f t="shared" ref="AH18:AI20" si="10">AP18+AZ18+BH18+BR18</f>
        <v>0</v>
      </c>
      <c r="AI18" s="76">
        <f t="shared" si="10"/>
        <v>0</v>
      </c>
      <c r="AJ18" s="77">
        <f t="shared" ref="AJ18:AJ20" si="11">AR18+BA18+BJ18+BS18</f>
        <v>0</v>
      </c>
      <c r="AK18" s="77">
        <f t="shared" ref="AK18:AK20" si="12">AT18+BC18+BL18+BU18</f>
        <v>0</v>
      </c>
      <c r="AL18" s="77"/>
      <c r="AM18" s="77">
        <v>98949103.239243016</v>
      </c>
      <c r="AN18" s="77"/>
      <c r="AO18" s="77">
        <v>0</v>
      </c>
      <c r="AP18" s="77"/>
      <c r="AQ18" s="77"/>
      <c r="AR18" s="77"/>
      <c r="AS18" s="77">
        <f t="shared" ref="AS18:AS20" si="13">AM18+AN18+AO18+AP18+AQ18+AR18</f>
        <v>98949103.239243016</v>
      </c>
      <c r="AT18" s="77"/>
      <c r="AU18" s="77"/>
      <c r="AV18" s="77">
        <v>395796412.95697206</v>
      </c>
      <c r="AW18" s="77"/>
      <c r="AX18" s="77">
        <v>12789253209.599998</v>
      </c>
      <c r="AY18" s="77"/>
      <c r="AZ18" s="77"/>
      <c r="BA18" s="77"/>
      <c r="BB18" s="77">
        <f t="shared" ref="BB18:BB20" si="14">AV18+AW18+AX18+AY18+AZ18+BA18</f>
        <v>13185049622.556971</v>
      </c>
      <c r="BC18" s="77"/>
      <c r="BD18" s="77"/>
      <c r="BE18" s="77">
        <v>346321861.33735049</v>
      </c>
      <c r="BF18" s="77"/>
      <c r="BG18" s="77">
        <v>1217222205.5999999</v>
      </c>
      <c r="BH18" s="77"/>
      <c r="BI18" s="77"/>
      <c r="BJ18" s="77"/>
      <c r="BK18" s="77">
        <f t="shared" ref="BK18:BK20" si="15">BE18+BF18+BG18+BH18+BI18+BJ18</f>
        <v>1563544066.9373503</v>
      </c>
      <c r="BL18" s="77"/>
      <c r="BM18" s="77"/>
      <c r="BN18" s="77">
        <v>148423654.85886452</v>
      </c>
      <c r="BO18" s="77"/>
      <c r="BP18" s="77">
        <v>2043795848.9999998</v>
      </c>
      <c r="BQ18" s="77"/>
      <c r="BR18" s="77"/>
      <c r="BS18" s="77"/>
      <c r="BT18" s="77">
        <f t="shared" ref="BT18:BT20" si="16">BN18+BO18+BP18+BQ18+BR18+BS18</f>
        <v>2192219503.8588643</v>
      </c>
      <c r="BU18" s="77"/>
      <c r="BV18" s="78"/>
      <c r="BW18" s="78" t="s">
        <v>243</v>
      </c>
    </row>
    <row r="19" spans="2:75" ht="56.25" x14ac:dyDescent="0.15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28">
        <v>2301</v>
      </c>
      <c r="N19" s="68" t="s">
        <v>58</v>
      </c>
      <c r="O19" s="2">
        <v>614</v>
      </c>
      <c r="P19" s="69" t="s">
        <v>76</v>
      </c>
      <c r="Q19" s="70">
        <v>2301024</v>
      </c>
      <c r="R19" s="69" t="s">
        <v>77</v>
      </c>
      <c r="S19" s="70">
        <v>230102400</v>
      </c>
      <c r="T19" s="69" t="s">
        <v>78</v>
      </c>
      <c r="U19" s="28" t="s">
        <v>256</v>
      </c>
      <c r="V19" s="125">
        <v>9</v>
      </c>
      <c r="W19" s="28"/>
      <c r="X19" s="79">
        <v>10</v>
      </c>
      <c r="Y19" s="79">
        <v>10</v>
      </c>
      <c r="Z19" s="73">
        <v>10</v>
      </c>
      <c r="AA19" s="73">
        <v>10</v>
      </c>
      <c r="AB19" s="73">
        <v>10</v>
      </c>
      <c r="AC19" s="73">
        <v>10</v>
      </c>
      <c r="AD19" s="59">
        <f>AM19+BB19+BK19+BT19</f>
        <v>494745516.19621503</v>
      </c>
      <c r="AE19" s="59">
        <f t="shared" si="9"/>
        <v>494745516.19621503</v>
      </c>
      <c r="AF19" s="59">
        <f t="shared" si="9"/>
        <v>0</v>
      </c>
      <c r="AG19" s="59">
        <f t="shared" si="9"/>
        <v>0</v>
      </c>
      <c r="AH19" s="59">
        <f t="shared" si="10"/>
        <v>0</v>
      </c>
      <c r="AI19" s="76">
        <f t="shared" si="10"/>
        <v>0</v>
      </c>
      <c r="AJ19" s="77">
        <f t="shared" si="11"/>
        <v>0</v>
      </c>
      <c r="AK19" s="77">
        <f t="shared" si="12"/>
        <v>0</v>
      </c>
      <c r="AL19" s="77"/>
      <c r="AM19" s="77">
        <v>123686379.04905376</v>
      </c>
      <c r="AN19" s="77"/>
      <c r="AO19" s="77">
        <v>0</v>
      </c>
      <c r="AP19" s="77"/>
      <c r="AQ19" s="77"/>
      <c r="AR19" s="77"/>
      <c r="AS19" s="77">
        <f t="shared" si="13"/>
        <v>123686379.04905376</v>
      </c>
      <c r="AT19" s="77"/>
      <c r="AU19" s="77"/>
      <c r="AV19" s="77">
        <v>123686379.04905376</v>
      </c>
      <c r="AW19" s="77"/>
      <c r="AX19" s="77">
        <v>0</v>
      </c>
      <c r="AY19" s="77"/>
      <c r="AZ19" s="77"/>
      <c r="BA19" s="77"/>
      <c r="BB19" s="77">
        <f t="shared" si="14"/>
        <v>123686379.04905376</v>
      </c>
      <c r="BC19" s="77"/>
      <c r="BD19" s="77"/>
      <c r="BE19" s="77">
        <v>123686379.04905376</v>
      </c>
      <c r="BF19" s="77"/>
      <c r="BG19" s="77">
        <v>0</v>
      </c>
      <c r="BH19" s="77"/>
      <c r="BI19" s="77"/>
      <c r="BJ19" s="77"/>
      <c r="BK19" s="77">
        <f t="shared" si="15"/>
        <v>123686379.04905376</v>
      </c>
      <c r="BL19" s="77"/>
      <c r="BM19" s="77"/>
      <c r="BN19" s="77">
        <v>123686379.04905376</v>
      </c>
      <c r="BO19" s="77"/>
      <c r="BP19" s="77">
        <v>0</v>
      </c>
      <c r="BQ19" s="77"/>
      <c r="BR19" s="77"/>
      <c r="BS19" s="77"/>
      <c r="BT19" s="77">
        <f t="shared" si="16"/>
        <v>123686379.04905376</v>
      </c>
      <c r="BU19" s="77"/>
      <c r="BV19" s="78"/>
      <c r="BW19" s="78" t="s">
        <v>243</v>
      </c>
    </row>
    <row r="20" spans="2:75" ht="78.75" x14ac:dyDescent="0.15"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28">
        <v>2301</v>
      </c>
      <c r="N20" s="68" t="s">
        <v>105</v>
      </c>
      <c r="O20" s="2">
        <v>615</v>
      </c>
      <c r="P20" s="69" t="s">
        <v>79</v>
      </c>
      <c r="Q20" s="81">
        <v>2301014</v>
      </c>
      <c r="R20" s="69" t="s">
        <v>80</v>
      </c>
      <c r="S20" s="81">
        <v>230101400</v>
      </c>
      <c r="T20" s="69" t="s">
        <v>81</v>
      </c>
      <c r="U20" s="28" t="s">
        <v>123</v>
      </c>
      <c r="V20" s="125">
        <v>9</v>
      </c>
      <c r="W20" s="28"/>
      <c r="X20" s="79">
        <v>48</v>
      </c>
      <c r="Y20" s="79" t="s">
        <v>257</v>
      </c>
      <c r="Z20" s="75" t="s">
        <v>258</v>
      </c>
      <c r="AA20" s="75" t="s">
        <v>259</v>
      </c>
      <c r="AB20" s="75" t="s">
        <v>260</v>
      </c>
      <c r="AC20" s="75" t="s">
        <v>261</v>
      </c>
      <c r="AD20" s="59">
        <f>SUM(AE20+AF20+AG20+AH20+AI20+AJ20)</f>
        <v>164915172.06540501</v>
      </c>
      <c r="AE20" s="59">
        <f t="shared" si="9"/>
        <v>164915172.06540501</v>
      </c>
      <c r="AF20" s="59">
        <f t="shared" si="9"/>
        <v>0</v>
      </c>
      <c r="AG20" s="59">
        <f t="shared" si="9"/>
        <v>0</v>
      </c>
      <c r="AH20" s="59">
        <f t="shared" si="10"/>
        <v>0</v>
      </c>
      <c r="AI20" s="76">
        <f t="shared" si="10"/>
        <v>0</v>
      </c>
      <c r="AJ20" s="77">
        <f t="shared" si="11"/>
        <v>0</v>
      </c>
      <c r="AK20" s="77">
        <f t="shared" si="12"/>
        <v>0</v>
      </c>
      <c r="AL20" s="77"/>
      <c r="AM20" s="77">
        <v>41228793.016351253</v>
      </c>
      <c r="AN20" s="77"/>
      <c r="AO20" s="77">
        <v>0</v>
      </c>
      <c r="AP20" s="77"/>
      <c r="AQ20" s="77"/>
      <c r="AR20" s="77"/>
      <c r="AS20" s="77">
        <f t="shared" si="13"/>
        <v>41228793.016351253</v>
      </c>
      <c r="AT20" s="77"/>
      <c r="AU20" s="77"/>
      <c r="AV20" s="77">
        <v>41228793.016351253</v>
      </c>
      <c r="AW20" s="77"/>
      <c r="AX20" s="77">
        <v>0</v>
      </c>
      <c r="AY20" s="77"/>
      <c r="AZ20" s="77"/>
      <c r="BA20" s="77"/>
      <c r="BB20" s="77">
        <f t="shared" si="14"/>
        <v>41228793.016351253</v>
      </c>
      <c r="BC20" s="77"/>
      <c r="BD20" s="77"/>
      <c r="BE20" s="77">
        <v>41228793.016351253</v>
      </c>
      <c r="BF20" s="77"/>
      <c r="BG20" s="77">
        <v>0</v>
      </c>
      <c r="BH20" s="77"/>
      <c r="BI20" s="77"/>
      <c r="BJ20" s="77"/>
      <c r="BK20" s="77">
        <f t="shared" si="15"/>
        <v>41228793.016351253</v>
      </c>
      <c r="BL20" s="77"/>
      <c r="BM20" s="77"/>
      <c r="BN20" s="77">
        <v>41228793.016351253</v>
      </c>
      <c r="BO20" s="77"/>
      <c r="BP20" s="77">
        <v>0</v>
      </c>
      <c r="BQ20" s="77"/>
      <c r="BR20" s="77"/>
      <c r="BS20" s="77"/>
      <c r="BT20" s="77">
        <f t="shared" si="16"/>
        <v>41228793.016351253</v>
      </c>
      <c r="BU20" s="77"/>
      <c r="BV20" s="78"/>
      <c r="BW20" s="78" t="s">
        <v>243</v>
      </c>
    </row>
    <row r="21" spans="2:75" x14ac:dyDescent="0.1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88"/>
      <c r="O21" s="35"/>
      <c r="P21" s="89"/>
      <c r="Q21" s="90"/>
      <c r="R21" s="89"/>
      <c r="S21" s="91"/>
      <c r="T21" s="89"/>
      <c r="U21" s="92"/>
      <c r="V21" s="126"/>
      <c r="W21" s="92"/>
      <c r="X21" s="93"/>
      <c r="Y21" s="93"/>
      <c r="Z21" s="94"/>
      <c r="AA21" s="94"/>
      <c r="AB21" s="95"/>
      <c r="AC21" s="95"/>
      <c r="AD21" s="100">
        <f t="shared" ref="AD21:BT21" si="17">SUM(AD18:AD20)</f>
        <v>17699422984.85405</v>
      </c>
      <c r="AE21" s="100">
        <f t="shared" si="17"/>
        <v>1649151720.6540499</v>
      </c>
      <c r="AF21" s="100">
        <f t="shared" si="17"/>
        <v>0</v>
      </c>
      <c r="AG21" s="100">
        <f t="shared" si="17"/>
        <v>16050271264.199999</v>
      </c>
      <c r="AH21" s="101">
        <f t="shared" si="17"/>
        <v>0</v>
      </c>
      <c r="AI21" s="97">
        <f t="shared" si="17"/>
        <v>0</v>
      </c>
      <c r="AJ21" s="97">
        <f t="shared" si="17"/>
        <v>0</v>
      </c>
      <c r="AK21" s="98">
        <f t="shared" si="17"/>
        <v>0</v>
      </c>
      <c r="AL21" s="98">
        <f t="shared" si="17"/>
        <v>0</v>
      </c>
      <c r="AM21" s="97">
        <f>SUM(AM18:AM20)</f>
        <v>263864275.30464801</v>
      </c>
      <c r="AN21" s="97">
        <f t="shared" si="17"/>
        <v>0</v>
      </c>
      <c r="AO21" s="97">
        <f t="shared" si="17"/>
        <v>0</v>
      </c>
      <c r="AP21" s="97">
        <f t="shared" si="17"/>
        <v>0</v>
      </c>
      <c r="AQ21" s="97">
        <f t="shared" si="17"/>
        <v>0</v>
      </c>
      <c r="AR21" s="97">
        <f t="shared" si="17"/>
        <v>0</v>
      </c>
      <c r="AS21" s="97">
        <f t="shared" si="17"/>
        <v>263864275.30464801</v>
      </c>
      <c r="AT21" s="98">
        <f t="shared" si="17"/>
        <v>0</v>
      </c>
      <c r="AU21" s="98">
        <f t="shared" si="17"/>
        <v>0</v>
      </c>
      <c r="AV21" s="97">
        <f t="shared" si="17"/>
        <v>560711585.02237701</v>
      </c>
      <c r="AW21" s="97">
        <f t="shared" si="17"/>
        <v>0</v>
      </c>
      <c r="AX21" s="97">
        <f t="shared" si="17"/>
        <v>12789253209.599998</v>
      </c>
      <c r="AY21" s="97">
        <f t="shared" si="17"/>
        <v>0</v>
      </c>
      <c r="AZ21" s="97">
        <f t="shared" si="17"/>
        <v>0</v>
      </c>
      <c r="BA21" s="97">
        <f t="shared" si="17"/>
        <v>0</v>
      </c>
      <c r="BB21" s="97">
        <f t="shared" si="17"/>
        <v>13349964794.622375</v>
      </c>
      <c r="BC21" s="97">
        <f t="shared" si="17"/>
        <v>0</v>
      </c>
      <c r="BD21" s="97">
        <f t="shared" si="17"/>
        <v>0</v>
      </c>
      <c r="BE21" s="97">
        <f t="shared" si="17"/>
        <v>511237033.4027555</v>
      </c>
      <c r="BF21" s="97">
        <f t="shared" si="17"/>
        <v>0</v>
      </c>
      <c r="BG21" s="97">
        <f t="shared" si="17"/>
        <v>1217222205.5999999</v>
      </c>
      <c r="BH21" s="97">
        <f t="shared" si="17"/>
        <v>0</v>
      </c>
      <c r="BI21" s="97">
        <f t="shared" si="17"/>
        <v>0</v>
      </c>
      <c r="BJ21" s="97">
        <f t="shared" si="17"/>
        <v>0</v>
      </c>
      <c r="BK21" s="97">
        <f t="shared" si="17"/>
        <v>1728459239.0027552</v>
      </c>
      <c r="BL21" s="97">
        <f t="shared" si="17"/>
        <v>0</v>
      </c>
      <c r="BM21" s="97">
        <f t="shared" si="17"/>
        <v>0</v>
      </c>
      <c r="BN21" s="97">
        <f t="shared" si="17"/>
        <v>313338826.92426956</v>
      </c>
      <c r="BO21" s="97">
        <f t="shared" si="17"/>
        <v>0</v>
      </c>
      <c r="BP21" s="97">
        <f t="shared" si="17"/>
        <v>2043795848.9999998</v>
      </c>
      <c r="BQ21" s="97">
        <f t="shared" si="17"/>
        <v>0</v>
      </c>
      <c r="BR21" s="97">
        <f t="shared" si="17"/>
        <v>0</v>
      </c>
      <c r="BS21" s="97">
        <f t="shared" si="17"/>
        <v>0</v>
      </c>
      <c r="BT21" s="97">
        <f t="shared" si="17"/>
        <v>2357134675.9242692</v>
      </c>
      <c r="BU21" s="102"/>
      <c r="BV21" s="78"/>
      <c r="BW21" s="78"/>
    </row>
    <row r="22" spans="2:75" ht="78.75" x14ac:dyDescent="0.15">
      <c r="B22" s="136" t="s">
        <v>82</v>
      </c>
      <c r="C22" s="136" t="s">
        <v>83</v>
      </c>
      <c r="D22" s="151">
        <v>114</v>
      </c>
      <c r="E22" s="138" t="s">
        <v>84</v>
      </c>
      <c r="F22" s="152">
        <v>4.8999999999999998E-3</v>
      </c>
      <c r="G22" s="138" t="s">
        <v>100</v>
      </c>
      <c r="H22" s="152">
        <v>6.8999999999999999E-3</v>
      </c>
      <c r="I22" s="149" t="s">
        <v>262</v>
      </c>
      <c r="J22" s="149" t="s">
        <v>263</v>
      </c>
      <c r="K22" s="149" t="s">
        <v>264</v>
      </c>
      <c r="L22" s="149" t="s">
        <v>265</v>
      </c>
      <c r="M22" s="28">
        <v>2302</v>
      </c>
      <c r="N22" s="68" t="s">
        <v>85</v>
      </c>
      <c r="O22" s="2">
        <v>616</v>
      </c>
      <c r="P22" s="68" t="s">
        <v>86</v>
      </c>
      <c r="Q22" s="28">
        <v>2302059</v>
      </c>
      <c r="R22" s="69" t="s">
        <v>87</v>
      </c>
      <c r="S22" s="70">
        <v>230205900</v>
      </c>
      <c r="T22" s="69" t="s">
        <v>266</v>
      </c>
      <c r="U22" s="28" t="s">
        <v>123</v>
      </c>
      <c r="V22" s="125">
        <v>9</v>
      </c>
      <c r="W22" s="28"/>
      <c r="X22" s="79">
        <v>230167</v>
      </c>
      <c r="Y22" s="79" t="s">
        <v>267</v>
      </c>
      <c r="Z22" s="75" t="s">
        <v>268</v>
      </c>
      <c r="AA22" s="75" t="s">
        <v>269</v>
      </c>
      <c r="AB22" s="75" t="s">
        <v>270</v>
      </c>
      <c r="AC22" s="75" t="s">
        <v>271</v>
      </c>
      <c r="AD22" s="59">
        <f>AM22+BB22+BK22+BT22</f>
        <v>175911705.41</v>
      </c>
      <c r="AE22" s="59">
        <f t="shared" ref="AE22:AG26" si="18">AM22+AV22+BE22+BN22</f>
        <v>175911705.41</v>
      </c>
      <c r="AF22" s="59">
        <f t="shared" si="18"/>
        <v>0</v>
      </c>
      <c r="AG22" s="59">
        <f t="shared" si="18"/>
        <v>0</v>
      </c>
      <c r="AH22" s="76">
        <f t="shared" ref="AH22:AI26" si="19">AP22+AZ22+BH22+BR22</f>
        <v>0</v>
      </c>
      <c r="AI22" s="77">
        <f t="shared" si="19"/>
        <v>0</v>
      </c>
      <c r="AJ22" s="77">
        <f t="shared" ref="AJ22:AJ26" si="20">AR22+BA22+BJ22+BS22</f>
        <v>0</v>
      </c>
      <c r="AK22" s="77">
        <f t="shared" ref="AK22:AK26" si="21">AT22+BC22+BL22+BU22</f>
        <v>0</v>
      </c>
      <c r="AL22" s="77"/>
      <c r="AM22" s="77">
        <v>8795585.2705000006</v>
      </c>
      <c r="AN22" s="77"/>
      <c r="AO22" s="77">
        <v>0</v>
      </c>
      <c r="AP22" s="77"/>
      <c r="AQ22" s="77"/>
      <c r="AR22" s="77"/>
      <c r="AS22" s="77">
        <f t="shared" ref="AS22:AS26" si="22">AM22+AN22+AO22+AP22+AQ22+AR22</f>
        <v>8795585.2705000006</v>
      </c>
      <c r="AT22" s="77"/>
      <c r="AU22" s="77"/>
      <c r="AV22" s="77">
        <v>52773511.622999996</v>
      </c>
      <c r="AW22" s="77"/>
      <c r="AX22" s="77">
        <v>0</v>
      </c>
      <c r="AY22" s="77"/>
      <c r="AZ22" s="77"/>
      <c r="BA22" s="77"/>
      <c r="BB22" s="77">
        <f t="shared" ref="BB22:BB26" si="23">AV22+AW22+AX22+AY22+AZ22+BA22</f>
        <v>52773511.622999996</v>
      </c>
      <c r="BC22" s="77"/>
      <c r="BD22" s="77"/>
      <c r="BE22" s="77">
        <v>61569096.893499993</v>
      </c>
      <c r="BF22" s="77"/>
      <c r="BG22" s="77">
        <v>0</v>
      </c>
      <c r="BH22" s="77"/>
      <c r="BI22" s="77"/>
      <c r="BJ22" s="77"/>
      <c r="BK22" s="77">
        <f t="shared" ref="BK22:BK26" si="24">BE22+BF22+BG22+BH22+BI22+BJ22</f>
        <v>61569096.893499993</v>
      </c>
      <c r="BL22" s="77"/>
      <c r="BM22" s="77"/>
      <c r="BN22" s="77">
        <v>52773511.622999996</v>
      </c>
      <c r="BO22" s="77"/>
      <c r="BP22" s="77">
        <v>0</v>
      </c>
      <c r="BQ22" s="77"/>
      <c r="BR22" s="77"/>
      <c r="BS22" s="77"/>
      <c r="BT22" s="77">
        <f t="shared" ref="BT22:BT26" si="25">BN22+BO22+BP22+BQ22+BR22+BS22</f>
        <v>52773511.622999996</v>
      </c>
      <c r="BU22" s="77"/>
      <c r="BV22" s="78"/>
      <c r="BW22" s="78" t="s">
        <v>243</v>
      </c>
    </row>
    <row r="23" spans="2:75" ht="78.75" x14ac:dyDescent="0.15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83">
        <v>2302</v>
      </c>
      <c r="N23" s="84" t="s">
        <v>85</v>
      </c>
      <c r="O23" s="2">
        <v>617</v>
      </c>
      <c r="P23" s="69" t="s">
        <v>88</v>
      </c>
      <c r="Q23" s="99">
        <v>2301035</v>
      </c>
      <c r="R23" s="69" t="s">
        <v>89</v>
      </c>
      <c r="S23" s="70">
        <v>230103500</v>
      </c>
      <c r="T23" s="69" t="s">
        <v>90</v>
      </c>
      <c r="U23" s="28" t="s">
        <v>123</v>
      </c>
      <c r="V23" s="125">
        <v>4</v>
      </c>
      <c r="W23" s="28"/>
      <c r="X23" s="79">
        <v>0</v>
      </c>
      <c r="Y23" s="79">
        <v>264</v>
      </c>
      <c r="Z23" s="73">
        <v>0</v>
      </c>
      <c r="AA23" s="73">
        <v>100</v>
      </c>
      <c r="AB23" s="75" t="s">
        <v>272</v>
      </c>
      <c r="AC23" s="75" t="s">
        <v>273</v>
      </c>
      <c r="AD23" s="59">
        <f>SUM(AE23+AF23+AG23+AH23+AI23+AJ23)</f>
        <v>219889631.76249999</v>
      </c>
      <c r="AE23" s="59">
        <f t="shared" si="18"/>
        <v>219889631.76249999</v>
      </c>
      <c r="AF23" s="59">
        <f t="shared" si="18"/>
        <v>0</v>
      </c>
      <c r="AG23" s="59">
        <f t="shared" si="18"/>
        <v>0</v>
      </c>
      <c r="AH23" s="76">
        <f t="shared" si="19"/>
        <v>0</v>
      </c>
      <c r="AI23" s="77">
        <f t="shared" si="19"/>
        <v>0</v>
      </c>
      <c r="AJ23" s="77">
        <f t="shared" si="20"/>
        <v>0</v>
      </c>
      <c r="AK23" s="77">
        <f t="shared" si="21"/>
        <v>0</v>
      </c>
      <c r="AL23" s="77"/>
      <c r="AM23" s="77">
        <v>10994481.588125</v>
      </c>
      <c r="AN23" s="77"/>
      <c r="AO23" s="77">
        <v>0</v>
      </c>
      <c r="AP23" s="77"/>
      <c r="AQ23" s="77"/>
      <c r="AR23" s="77"/>
      <c r="AS23" s="77">
        <f t="shared" si="22"/>
        <v>10994481.588125</v>
      </c>
      <c r="AT23" s="77"/>
      <c r="AU23" s="77"/>
      <c r="AV23" s="77">
        <v>87955852.704999998</v>
      </c>
      <c r="AW23" s="77"/>
      <c r="AX23" s="77">
        <v>0</v>
      </c>
      <c r="AY23" s="77"/>
      <c r="AZ23" s="77"/>
      <c r="BA23" s="77"/>
      <c r="BB23" s="77">
        <f t="shared" si="23"/>
        <v>87955852.704999998</v>
      </c>
      <c r="BC23" s="77"/>
      <c r="BD23" s="77"/>
      <c r="BE23" s="77">
        <v>76961371.116874993</v>
      </c>
      <c r="BF23" s="77"/>
      <c r="BG23" s="77">
        <v>0</v>
      </c>
      <c r="BH23" s="77"/>
      <c r="BI23" s="77"/>
      <c r="BJ23" s="77"/>
      <c r="BK23" s="77">
        <f t="shared" si="24"/>
        <v>76961371.116874993</v>
      </c>
      <c r="BL23" s="77"/>
      <c r="BM23" s="77"/>
      <c r="BN23" s="78">
        <v>43977926.352499999</v>
      </c>
      <c r="BO23" s="77"/>
      <c r="BP23" s="77">
        <v>0</v>
      </c>
      <c r="BQ23" s="77"/>
      <c r="BR23" s="77"/>
      <c r="BS23" s="77"/>
      <c r="BT23" s="77">
        <f t="shared" si="25"/>
        <v>43977926.352499999</v>
      </c>
      <c r="BU23" s="77"/>
      <c r="BV23" s="78"/>
      <c r="BW23" s="78" t="s">
        <v>243</v>
      </c>
    </row>
    <row r="24" spans="2:75" ht="78.75" x14ac:dyDescent="0.15"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83">
        <v>2302</v>
      </c>
      <c r="N24" s="84" t="s">
        <v>85</v>
      </c>
      <c r="O24" s="2">
        <v>618</v>
      </c>
      <c r="P24" s="69" t="s">
        <v>91</v>
      </c>
      <c r="Q24" s="99">
        <v>2301062</v>
      </c>
      <c r="R24" s="69" t="s">
        <v>92</v>
      </c>
      <c r="S24" s="70">
        <v>230106200</v>
      </c>
      <c r="T24" s="69" t="s">
        <v>93</v>
      </c>
      <c r="U24" s="28" t="s">
        <v>123</v>
      </c>
      <c r="V24" s="125">
        <v>4</v>
      </c>
      <c r="W24" s="28"/>
      <c r="X24" s="79">
        <v>0</v>
      </c>
      <c r="Y24" s="79">
        <v>1200</v>
      </c>
      <c r="Z24" s="73">
        <v>0</v>
      </c>
      <c r="AA24" s="73">
        <v>600</v>
      </c>
      <c r="AB24" s="75" t="s">
        <v>274</v>
      </c>
      <c r="AC24" s="75" t="s">
        <v>275</v>
      </c>
      <c r="AD24" s="59">
        <f>AM24+BB24+BK24+BT24</f>
        <v>43977926.352499999</v>
      </c>
      <c r="AE24" s="59">
        <f t="shared" si="18"/>
        <v>43977926.352499999</v>
      </c>
      <c r="AF24" s="59">
        <f t="shared" si="18"/>
        <v>0</v>
      </c>
      <c r="AG24" s="59">
        <f t="shared" si="18"/>
        <v>0</v>
      </c>
      <c r="AH24" s="76">
        <f t="shared" si="19"/>
        <v>0</v>
      </c>
      <c r="AI24" s="77">
        <f t="shared" si="19"/>
        <v>0</v>
      </c>
      <c r="AJ24" s="77">
        <f t="shared" si="20"/>
        <v>0</v>
      </c>
      <c r="AK24" s="77">
        <f t="shared" si="21"/>
        <v>0</v>
      </c>
      <c r="AL24" s="77"/>
      <c r="AM24" s="77">
        <v>10994481.588125</v>
      </c>
      <c r="AN24" s="77"/>
      <c r="AO24" s="77">
        <v>0</v>
      </c>
      <c r="AP24" s="77"/>
      <c r="AQ24" s="77"/>
      <c r="AR24" s="77"/>
      <c r="AS24" s="77">
        <f t="shared" si="22"/>
        <v>10994481.588125</v>
      </c>
      <c r="AT24" s="77"/>
      <c r="AU24" s="77"/>
      <c r="AV24" s="77">
        <v>10994481.588125</v>
      </c>
      <c r="AW24" s="77"/>
      <c r="AX24" s="77">
        <v>0</v>
      </c>
      <c r="AY24" s="77"/>
      <c r="AZ24" s="77"/>
      <c r="BA24" s="77"/>
      <c r="BB24" s="77">
        <f t="shared" si="23"/>
        <v>10994481.588125</v>
      </c>
      <c r="BC24" s="77"/>
      <c r="BD24" s="77"/>
      <c r="BE24" s="77">
        <v>10994481.588125</v>
      </c>
      <c r="BF24" s="77"/>
      <c r="BG24" s="77">
        <v>0</v>
      </c>
      <c r="BH24" s="77"/>
      <c r="BI24" s="77"/>
      <c r="BJ24" s="77"/>
      <c r="BK24" s="77">
        <f t="shared" si="24"/>
        <v>10994481.588125</v>
      </c>
      <c r="BL24" s="77"/>
      <c r="BM24" s="77"/>
      <c r="BN24" s="77">
        <v>10994481.588125</v>
      </c>
      <c r="BO24" s="77"/>
      <c r="BP24" s="77">
        <v>0</v>
      </c>
      <c r="BQ24" s="77"/>
      <c r="BR24" s="77"/>
      <c r="BS24" s="77"/>
      <c r="BT24" s="77">
        <f t="shared" si="25"/>
        <v>10994481.588125</v>
      </c>
      <c r="BU24" s="77"/>
      <c r="BV24" s="78"/>
      <c r="BW24" s="78" t="s">
        <v>243</v>
      </c>
    </row>
    <row r="25" spans="2:75" ht="89.25" customHeight="1" x14ac:dyDescent="0.15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28">
        <v>2302</v>
      </c>
      <c r="N25" s="68" t="s">
        <v>85</v>
      </c>
      <c r="O25" s="2">
        <v>619</v>
      </c>
      <c r="P25" s="69" t="s">
        <v>94</v>
      </c>
      <c r="Q25" s="70">
        <v>2302020</v>
      </c>
      <c r="R25" s="69" t="s">
        <v>95</v>
      </c>
      <c r="S25" s="70">
        <v>230202000</v>
      </c>
      <c r="T25" s="69" t="s">
        <v>96</v>
      </c>
      <c r="U25" s="28" t="s">
        <v>123</v>
      </c>
      <c r="V25" s="125">
        <v>8</v>
      </c>
      <c r="W25" s="28"/>
      <c r="X25" s="79">
        <v>0</v>
      </c>
      <c r="Y25" s="79">
        <v>15</v>
      </c>
      <c r="Z25" s="73">
        <v>0</v>
      </c>
      <c r="AA25" s="73">
        <v>5</v>
      </c>
      <c r="AB25" s="75" t="s">
        <v>276</v>
      </c>
      <c r="AC25" s="75" t="s">
        <v>277</v>
      </c>
      <c r="AD25" s="59">
        <f>SUM(AE25+AF25+AG25+AH25+AI25+AJ25)</f>
        <v>5569980053.1625004</v>
      </c>
      <c r="AE25" s="59">
        <f t="shared" si="18"/>
        <v>219889631.76249999</v>
      </c>
      <c r="AF25" s="59">
        <f t="shared" si="18"/>
        <v>0</v>
      </c>
      <c r="AG25" s="59">
        <f t="shared" si="18"/>
        <v>5350090421.4000006</v>
      </c>
      <c r="AH25" s="76">
        <f t="shared" si="19"/>
        <v>0</v>
      </c>
      <c r="AI25" s="77">
        <f t="shared" si="19"/>
        <v>0</v>
      </c>
      <c r="AJ25" s="77">
        <f t="shared" si="20"/>
        <v>0</v>
      </c>
      <c r="AK25" s="77">
        <f t="shared" si="21"/>
        <v>0</v>
      </c>
      <c r="AL25" s="77"/>
      <c r="AM25" s="77">
        <v>10994481.588125</v>
      </c>
      <c r="AN25" s="77"/>
      <c r="AO25" s="77">
        <v>0</v>
      </c>
      <c r="AP25" s="77"/>
      <c r="AQ25" s="77"/>
      <c r="AR25" s="77"/>
      <c r="AS25" s="77">
        <f t="shared" si="22"/>
        <v>10994481.588125</v>
      </c>
      <c r="AT25" s="77"/>
      <c r="AU25" s="77"/>
      <c r="AV25" s="77">
        <v>76961371.116874993</v>
      </c>
      <c r="AW25" s="77"/>
      <c r="AX25" s="77">
        <v>4263084403.2000003</v>
      </c>
      <c r="AY25" s="77"/>
      <c r="AZ25" s="77"/>
      <c r="BA25" s="77"/>
      <c r="BB25" s="77">
        <f t="shared" si="23"/>
        <v>4340045774.3168755</v>
      </c>
      <c r="BC25" s="77"/>
      <c r="BD25" s="77"/>
      <c r="BE25" s="77">
        <v>87955852.704999998</v>
      </c>
      <c r="BF25" s="77"/>
      <c r="BG25" s="77">
        <v>405740735.20000005</v>
      </c>
      <c r="BH25" s="77"/>
      <c r="BI25" s="77"/>
      <c r="BJ25" s="77"/>
      <c r="BK25" s="77">
        <f t="shared" si="24"/>
        <v>493696587.90500003</v>
      </c>
      <c r="BL25" s="77"/>
      <c r="BM25" s="77"/>
      <c r="BN25" s="77">
        <v>43977926.352499999</v>
      </c>
      <c r="BO25" s="77"/>
      <c r="BP25" s="77">
        <v>681265283</v>
      </c>
      <c r="BQ25" s="77"/>
      <c r="BR25" s="77"/>
      <c r="BS25" s="77"/>
      <c r="BT25" s="77">
        <f t="shared" si="25"/>
        <v>725243209.35249996</v>
      </c>
      <c r="BU25" s="77"/>
      <c r="BV25" s="78"/>
      <c r="BW25" s="78" t="s">
        <v>243</v>
      </c>
    </row>
    <row r="26" spans="2:75" ht="78.75" x14ac:dyDescent="0.15"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83">
        <v>2302</v>
      </c>
      <c r="N26" s="84" t="s">
        <v>85</v>
      </c>
      <c r="O26" s="2">
        <v>620</v>
      </c>
      <c r="P26" s="69" t="s">
        <v>97</v>
      </c>
      <c r="Q26" s="70">
        <v>2301062</v>
      </c>
      <c r="R26" s="69" t="s">
        <v>98</v>
      </c>
      <c r="S26" s="70">
        <v>230106201</v>
      </c>
      <c r="T26" s="69" t="s">
        <v>99</v>
      </c>
      <c r="U26" s="28" t="s">
        <v>124</v>
      </c>
      <c r="V26" s="125">
        <v>4</v>
      </c>
      <c r="W26" s="28"/>
      <c r="X26" s="79">
        <v>5</v>
      </c>
      <c r="Y26" s="79" t="s">
        <v>101</v>
      </c>
      <c r="Z26" s="75" t="s">
        <v>278</v>
      </c>
      <c r="AA26" s="75" t="s">
        <v>101</v>
      </c>
      <c r="AB26" s="75" t="s">
        <v>279</v>
      </c>
      <c r="AC26" s="75" t="s">
        <v>279</v>
      </c>
      <c r="AD26" s="59">
        <f>AM26+BB26+BK26+BT26</f>
        <v>219889631.76249999</v>
      </c>
      <c r="AE26" s="59">
        <f t="shared" si="18"/>
        <v>219889631.76249999</v>
      </c>
      <c r="AF26" s="59">
        <f t="shared" si="18"/>
        <v>0</v>
      </c>
      <c r="AG26" s="59">
        <f t="shared" si="18"/>
        <v>0</v>
      </c>
      <c r="AH26" s="76">
        <f t="shared" si="19"/>
        <v>0</v>
      </c>
      <c r="AI26" s="77">
        <f t="shared" si="19"/>
        <v>0</v>
      </c>
      <c r="AJ26" s="77">
        <f t="shared" si="20"/>
        <v>0</v>
      </c>
      <c r="AK26" s="77">
        <f t="shared" si="21"/>
        <v>0</v>
      </c>
      <c r="AL26" s="77"/>
      <c r="AM26" s="77">
        <v>10994481.588125</v>
      </c>
      <c r="AN26" s="77"/>
      <c r="AO26" s="77">
        <v>0</v>
      </c>
      <c r="AP26" s="77"/>
      <c r="AQ26" s="77"/>
      <c r="AR26" s="77"/>
      <c r="AS26" s="77">
        <f t="shared" si="22"/>
        <v>10994481.588125</v>
      </c>
      <c r="AT26" s="77"/>
      <c r="AU26" s="77"/>
      <c r="AV26" s="77">
        <v>98950334.293125004</v>
      </c>
      <c r="AW26" s="77"/>
      <c r="AX26" s="77">
        <v>0</v>
      </c>
      <c r="AY26" s="77"/>
      <c r="AZ26" s="77"/>
      <c r="BA26" s="77"/>
      <c r="BB26" s="77">
        <f t="shared" si="23"/>
        <v>98950334.293125004</v>
      </c>
      <c r="BC26" s="77"/>
      <c r="BD26" s="77"/>
      <c r="BE26" s="77">
        <v>98950334.293125004</v>
      </c>
      <c r="BF26" s="77"/>
      <c r="BG26" s="77">
        <v>0</v>
      </c>
      <c r="BH26" s="77"/>
      <c r="BI26" s="77"/>
      <c r="BJ26" s="77"/>
      <c r="BK26" s="77">
        <f t="shared" si="24"/>
        <v>98950334.293125004</v>
      </c>
      <c r="BL26" s="77"/>
      <c r="BM26" s="77"/>
      <c r="BN26" s="77">
        <v>10994481.588125</v>
      </c>
      <c r="BO26" s="77"/>
      <c r="BP26" s="77">
        <v>0</v>
      </c>
      <c r="BQ26" s="77"/>
      <c r="BR26" s="77"/>
      <c r="BS26" s="77"/>
      <c r="BT26" s="77">
        <f t="shared" si="25"/>
        <v>10994481.588125</v>
      </c>
      <c r="BU26" s="77"/>
      <c r="BV26" s="78"/>
      <c r="BW26" s="78" t="s">
        <v>243</v>
      </c>
    </row>
    <row r="27" spans="2:75" x14ac:dyDescent="0.1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8"/>
      <c r="O27" s="35"/>
      <c r="P27" s="89"/>
      <c r="Q27" s="90"/>
      <c r="R27" s="89"/>
      <c r="S27" s="91"/>
      <c r="T27" s="89"/>
      <c r="U27" s="92"/>
      <c r="V27" s="126"/>
      <c r="W27" s="92"/>
      <c r="X27" s="93"/>
      <c r="Y27" s="93"/>
      <c r="Z27" s="94"/>
      <c r="AA27" s="94"/>
      <c r="AB27" s="95"/>
      <c r="AC27" s="95"/>
      <c r="AD27" s="100">
        <f t="shared" ref="AD27:BU27" si="26">SUM(AD22:AD26)</f>
        <v>6229648948.4499998</v>
      </c>
      <c r="AE27" s="100">
        <f t="shared" si="26"/>
        <v>879558527.04999995</v>
      </c>
      <c r="AF27" s="100">
        <f t="shared" si="26"/>
        <v>0</v>
      </c>
      <c r="AG27" s="100">
        <f t="shared" si="26"/>
        <v>5350090421.4000006</v>
      </c>
      <c r="AH27" s="97">
        <f t="shared" si="26"/>
        <v>0</v>
      </c>
      <c r="AI27" s="97">
        <f t="shared" si="26"/>
        <v>0</v>
      </c>
      <c r="AJ27" s="97">
        <f t="shared" si="26"/>
        <v>0</v>
      </c>
      <c r="AK27" s="98">
        <f t="shared" si="26"/>
        <v>0</v>
      </c>
      <c r="AL27" s="98">
        <f t="shared" si="26"/>
        <v>0</v>
      </c>
      <c r="AM27" s="97">
        <f t="shared" si="26"/>
        <v>52773511.622999996</v>
      </c>
      <c r="AN27" s="97">
        <f t="shared" si="26"/>
        <v>0</v>
      </c>
      <c r="AO27" s="97">
        <f t="shared" si="26"/>
        <v>0</v>
      </c>
      <c r="AP27" s="97">
        <f t="shared" si="26"/>
        <v>0</v>
      </c>
      <c r="AQ27" s="97">
        <f t="shared" si="26"/>
        <v>0</v>
      </c>
      <c r="AR27" s="97">
        <f t="shared" si="26"/>
        <v>0</v>
      </c>
      <c r="AS27" s="97">
        <f t="shared" si="26"/>
        <v>52773511.622999996</v>
      </c>
      <c r="AT27" s="98">
        <f t="shared" si="26"/>
        <v>0</v>
      </c>
      <c r="AU27" s="98">
        <f t="shared" si="26"/>
        <v>0</v>
      </c>
      <c r="AV27" s="97">
        <f t="shared" si="26"/>
        <v>327635551.32612503</v>
      </c>
      <c r="AW27" s="97">
        <f t="shared" si="26"/>
        <v>0</v>
      </c>
      <c r="AX27" s="97">
        <f t="shared" si="26"/>
        <v>4263084403.2000003</v>
      </c>
      <c r="AY27" s="97">
        <f t="shared" si="26"/>
        <v>0</v>
      </c>
      <c r="AZ27" s="97">
        <f t="shared" si="26"/>
        <v>0</v>
      </c>
      <c r="BA27" s="97">
        <f t="shared" si="26"/>
        <v>0</v>
      </c>
      <c r="BB27" s="97">
        <f t="shared" si="26"/>
        <v>4590719954.5261259</v>
      </c>
      <c r="BC27" s="97">
        <f t="shared" si="26"/>
        <v>0</v>
      </c>
      <c r="BD27" s="97">
        <f t="shared" si="26"/>
        <v>0</v>
      </c>
      <c r="BE27" s="97">
        <f t="shared" si="26"/>
        <v>336431136.59662497</v>
      </c>
      <c r="BF27" s="97">
        <f t="shared" si="26"/>
        <v>0</v>
      </c>
      <c r="BG27" s="97">
        <f t="shared" si="26"/>
        <v>405740735.20000005</v>
      </c>
      <c r="BH27" s="97">
        <f t="shared" si="26"/>
        <v>0</v>
      </c>
      <c r="BI27" s="97">
        <f t="shared" si="26"/>
        <v>0</v>
      </c>
      <c r="BJ27" s="97">
        <f t="shared" si="26"/>
        <v>0</v>
      </c>
      <c r="BK27" s="97">
        <f t="shared" si="26"/>
        <v>742171871.79662502</v>
      </c>
      <c r="BL27" s="97">
        <f t="shared" si="26"/>
        <v>0</v>
      </c>
      <c r="BM27" s="97">
        <f t="shared" si="26"/>
        <v>0</v>
      </c>
      <c r="BN27" s="97">
        <f>SUM(BN22:BN26)</f>
        <v>162718327.50424999</v>
      </c>
      <c r="BO27" s="97">
        <f t="shared" si="26"/>
        <v>0</v>
      </c>
      <c r="BP27" s="97">
        <f t="shared" si="26"/>
        <v>681265283</v>
      </c>
      <c r="BQ27" s="97">
        <f t="shared" si="26"/>
        <v>0</v>
      </c>
      <c r="BR27" s="97">
        <f t="shared" si="26"/>
        <v>0</v>
      </c>
      <c r="BS27" s="97">
        <f t="shared" si="26"/>
        <v>0</v>
      </c>
      <c r="BT27" s="97">
        <f t="shared" si="26"/>
        <v>843983610.50424993</v>
      </c>
      <c r="BU27" s="97">
        <f t="shared" si="26"/>
        <v>0</v>
      </c>
      <c r="BV27" s="78"/>
      <c r="BW27" s="78"/>
    </row>
    <row r="28" spans="2:75" ht="78.75" x14ac:dyDescent="0.15">
      <c r="B28" s="136" t="s">
        <v>102</v>
      </c>
      <c r="C28" s="136" t="s">
        <v>103</v>
      </c>
      <c r="D28" s="151">
        <v>115</v>
      </c>
      <c r="E28" s="138" t="s">
        <v>104</v>
      </c>
      <c r="F28" s="152">
        <v>0.3115</v>
      </c>
      <c r="G28" s="138"/>
      <c r="H28" s="152">
        <v>0.35</v>
      </c>
      <c r="I28" s="156">
        <v>0.32</v>
      </c>
      <c r="J28" s="149" t="s">
        <v>280</v>
      </c>
      <c r="K28" s="149" t="s">
        <v>281</v>
      </c>
      <c r="L28" s="149" t="s">
        <v>282</v>
      </c>
      <c r="M28" s="28">
        <v>2302</v>
      </c>
      <c r="N28" s="68" t="s">
        <v>85</v>
      </c>
      <c r="O28" s="2">
        <v>621</v>
      </c>
      <c r="P28" s="68" t="s">
        <v>106</v>
      </c>
      <c r="Q28" s="28">
        <v>2302041</v>
      </c>
      <c r="R28" s="68" t="s">
        <v>107</v>
      </c>
      <c r="S28" s="70">
        <v>230204100</v>
      </c>
      <c r="T28" s="69" t="s">
        <v>108</v>
      </c>
      <c r="U28" s="28" t="s">
        <v>123</v>
      </c>
      <c r="V28" s="125">
        <v>9</v>
      </c>
      <c r="W28" s="28"/>
      <c r="X28" s="71">
        <v>0</v>
      </c>
      <c r="Y28" s="71">
        <v>0.5</v>
      </c>
      <c r="Z28" s="73">
        <v>0</v>
      </c>
      <c r="AA28" s="74">
        <v>0.15</v>
      </c>
      <c r="AB28" s="75" t="s">
        <v>283</v>
      </c>
      <c r="AC28" s="75" t="s">
        <v>284</v>
      </c>
      <c r="AD28" s="59">
        <f>SUM(AE28+AF28+AG28+AH28+AI28+AJ28)</f>
        <v>475172813.87680078</v>
      </c>
      <c r="AE28" s="59">
        <f t="shared" ref="AE28:AG33" si="27">AM28+AV28+BE28+BN28</f>
        <v>475172813.87680078</v>
      </c>
      <c r="AF28" s="59">
        <f t="shared" si="27"/>
        <v>0</v>
      </c>
      <c r="AG28" s="59">
        <f t="shared" si="27"/>
        <v>0</v>
      </c>
      <c r="AH28" s="76">
        <f t="shared" ref="AH28:AI33" si="28">AP28+AZ28+BH28+BR28</f>
        <v>0</v>
      </c>
      <c r="AI28" s="77">
        <f t="shared" si="28"/>
        <v>0</v>
      </c>
      <c r="AJ28" s="77">
        <f t="shared" ref="AJ28:AJ33" si="29">AR28+BA28+BJ28+BS28</f>
        <v>0</v>
      </c>
      <c r="AK28" s="77">
        <f t="shared" ref="AK28:AK33" si="30">AT28+BC28+BL28+BU28</f>
        <v>0</v>
      </c>
      <c r="AL28" s="77"/>
      <c r="AM28" s="77">
        <v>23758640.693840042</v>
      </c>
      <c r="AN28" s="77"/>
      <c r="AO28" s="77">
        <v>0</v>
      </c>
      <c r="AP28" s="77"/>
      <c r="AQ28" s="77"/>
      <c r="AR28" s="77"/>
      <c r="AS28" s="77">
        <f t="shared" ref="AS28:AS33" si="31">AM28+AN28+AO28+AP28+AQ28+AR28</f>
        <v>23758640.693840042</v>
      </c>
      <c r="AT28" s="77"/>
      <c r="AU28" s="77"/>
      <c r="AV28" s="77">
        <v>166310484.85688025</v>
      </c>
      <c r="AW28" s="77"/>
      <c r="AX28" s="77">
        <v>0</v>
      </c>
      <c r="AY28" s="77"/>
      <c r="AZ28" s="77"/>
      <c r="BA28" s="77"/>
      <c r="BB28" s="77">
        <f t="shared" ref="BB28:BB33" si="32">AV28+AW28+AX28+AY28+AZ28+BA28</f>
        <v>166310484.85688025</v>
      </c>
      <c r="BC28" s="77"/>
      <c r="BD28" s="77"/>
      <c r="BE28" s="77">
        <v>190069125.55072033</v>
      </c>
      <c r="BF28" s="77"/>
      <c r="BG28" s="77">
        <v>0</v>
      </c>
      <c r="BH28" s="77"/>
      <c r="BI28" s="77"/>
      <c r="BJ28" s="77"/>
      <c r="BK28" s="77">
        <f t="shared" ref="BK28:BK33" si="33">BE28+BF28+BG28+BH28+BI28+BJ28</f>
        <v>190069125.55072033</v>
      </c>
      <c r="BL28" s="77"/>
      <c r="BM28" s="77"/>
      <c r="BN28" s="77">
        <v>95034562.775360167</v>
      </c>
      <c r="BO28" s="77"/>
      <c r="BP28" s="77">
        <v>0</v>
      </c>
      <c r="BQ28" s="77"/>
      <c r="BR28" s="77"/>
      <c r="BS28" s="77"/>
      <c r="BT28" s="77">
        <f t="shared" ref="BT28:BT33" si="34">BN28+BO28+BP28+BQ28+BR28+BS28</f>
        <v>95034562.775360167</v>
      </c>
      <c r="BU28" s="77"/>
      <c r="BV28" s="78"/>
      <c r="BW28" s="78" t="s">
        <v>243</v>
      </c>
    </row>
    <row r="29" spans="2:75" ht="56.25" x14ac:dyDescent="0.15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28">
        <v>2301</v>
      </c>
      <c r="N29" s="68" t="s">
        <v>58</v>
      </c>
      <c r="O29" s="2">
        <v>622</v>
      </c>
      <c r="P29" s="69" t="s">
        <v>109</v>
      </c>
      <c r="Q29" s="70">
        <v>2301061</v>
      </c>
      <c r="R29" s="69" t="s">
        <v>110</v>
      </c>
      <c r="S29" s="70">
        <v>230106100</v>
      </c>
      <c r="T29" s="69" t="s">
        <v>111</v>
      </c>
      <c r="U29" s="28" t="s">
        <v>256</v>
      </c>
      <c r="V29" s="125">
        <v>9</v>
      </c>
      <c r="W29" s="28"/>
      <c r="X29" s="79">
        <v>0</v>
      </c>
      <c r="Y29" s="79">
        <v>1</v>
      </c>
      <c r="Z29" s="73">
        <v>1</v>
      </c>
      <c r="AA29" s="73">
        <v>1</v>
      </c>
      <c r="AB29" s="73">
        <v>1</v>
      </c>
      <c r="AC29" s="73">
        <v>1</v>
      </c>
      <c r="AD29" s="59">
        <f>AM29+BB29+BK29+BT29</f>
        <v>190069125.5507203</v>
      </c>
      <c r="AE29" s="59">
        <f t="shared" si="27"/>
        <v>190069125.5507203</v>
      </c>
      <c r="AF29" s="59">
        <f t="shared" si="27"/>
        <v>0</v>
      </c>
      <c r="AG29" s="59">
        <f t="shared" si="27"/>
        <v>0</v>
      </c>
      <c r="AH29" s="76">
        <f t="shared" si="28"/>
        <v>0</v>
      </c>
      <c r="AI29" s="77">
        <f t="shared" si="28"/>
        <v>0</v>
      </c>
      <c r="AJ29" s="77">
        <f t="shared" si="29"/>
        <v>0</v>
      </c>
      <c r="AK29" s="77">
        <f t="shared" si="30"/>
        <v>0</v>
      </c>
      <c r="AL29" s="77"/>
      <c r="AM29" s="77">
        <v>0</v>
      </c>
      <c r="AN29" s="77"/>
      <c r="AO29" s="77">
        <v>0</v>
      </c>
      <c r="AP29" s="77"/>
      <c r="AQ29" s="77"/>
      <c r="AR29" s="77"/>
      <c r="AS29" s="77">
        <f t="shared" si="31"/>
        <v>0</v>
      </c>
      <c r="AT29" s="77"/>
      <c r="AU29" s="77"/>
      <c r="AV29" s="77">
        <v>63356375.183573432</v>
      </c>
      <c r="AW29" s="77"/>
      <c r="AX29" s="77">
        <v>0</v>
      </c>
      <c r="AY29" s="77"/>
      <c r="AZ29" s="77"/>
      <c r="BA29" s="77"/>
      <c r="BB29" s="77">
        <f t="shared" si="32"/>
        <v>63356375.183573432</v>
      </c>
      <c r="BC29" s="77"/>
      <c r="BD29" s="77"/>
      <c r="BE29" s="77">
        <v>63356375.183573432</v>
      </c>
      <c r="BF29" s="77"/>
      <c r="BG29" s="77">
        <v>0</v>
      </c>
      <c r="BH29" s="77"/>
      <c r="BI29" s="77"/>
      <c r="BJ29" s="77"/>
      <c r="BK29" s="77">
        <f t="shared" si="33"/>
        <v>63356375.183573432</v>
      </c>
      <c r="BL29" s="77"/>
      <c r="BM29" s="77"/>
      <c r="BN29" s="77">
        <v>63356375.183573432</v>
      </c>
      <c r="BO29" s="77"/>
      <c r="BP29" s="77">
        <v>0</v>
      </c>
      <c r="BQ29" s="77"/>
      <c r="BR29" s="77"/>
      <c r="BS29" s="77"/>
      <c r="BT29" s="77">
        <f t="shared" si="34"/>
        <v>63356375.183573432</v>
      </c>
      <c r="BU29" s="77"/>
      <c r="BV29" s="78"/>
      <c r="BW29" s="78" t="s">
        <v>243</v>
      </c>
    </row>
    <row r="30" spans="2:75" ht="78.75" x14ac:dyDescent="0.1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28">
        <v>2302</v>
      </c>
      <c r="N30" s="68" t="s">
        <v>85</v>
      </c>
      <c r="O30" s="2">
        <v>623</v>
      </c>
      <c r="P30" s="69" t="s">
        <v>112</v>
      </c>
      <c r="Q30" s="70">
        <v>2302020</v>
      </c>
      <c r="R30" s="69" t="s">
        <v>95</v>
      </c>
      <c r="S30" s="70">
        <v>230202000</v>
      </c>
      <c r="T30" s="69" t="s">
        <v>113</v>
      </c>
      <c r="U30" s="28" t="s">
        <v>123</v>
      </c>
      <c r="V30" s="125">
        <v>8</v>
      </c>
      <c r="W30" s="28"/>
      <c r="X30" s="79">
        <v>0</v>
      </c>
      <c r="Y30" s="79">
        <v>3</v>
      </c>
      <c r="Z30" s="73">
        <v>0</v>
      </c>
      <c r="AA30" s="73">
        <v>0</v>
      </c>
      <c r="AB30" s="73">
        <v>2</v>
      </c>
      <c r="AC30" s="75" t="s">
        <v>156</v>
      </c>
      <c r="AD30" s="59">
        <f>SUM(AE30+AF30+AG30+AH30+AI30+AJ30)</f>
        <v>960904501.16893363</v>
      </c>
      <c r="AE30" s="59">
        <f t="shared" si="27"/>
        <v>158390937.95893359</v>
      </c>
      <c r="AF30" s="59">
        <f t="shared" si="27"/>
        <v>0</v>
      </c>
      <c r="AG30" s="59">
        <f t="shared" si="27"/>
        <v>802513563.21000004</v>
      </c>
      <c r="AH30" s="76">
        <f t="shared" si="28"/>
        <v>0</v>
      </c>
      <c r="AI30" s="77">
        <f t="shared" si="28"/>
        <v>0</v>
      </c>
      <c r="AJ30" s="77">
        <f t="shared" si="29"/>
        <v>0</v>
      </c>
      <c r="AK30" s="77">
        <f t="shared" si="30"/>
        <v>0</v>
      </c>
      <c r="AL30" s="77"/>
      <c r="AM30" s="77">
        <v>7919546.89794668</v>
      </c>
      <c r="AN30" s="77"/>
      <c r="AO30" s="77">
        <v>0</v>
      </c>
      <c r="AP30" s="77"/>
      <c r="AQ30" s="77"/>
      <c r="AR30" s="77"/>
      <c r="AS30" s="77">
        <f t="shared" si="31"/>
        <v>7919546.89794668</v>
      </c>
      <c r="AT30" s="77"/>
      <c r="AU30" s="77"/>
      <c r="AV30" s="77">
        <v>55436828.285626754</v>
      </c>
      <c r="AW30" s="77"/>
      <c r="AX30" s="77">
        <v>639462660.48000002</v>
      </c>
      <c r="AY30" s="77"/>
      <c r="AZ30" s="77"/>
      <c r="BA30" s="77"/>
      <c r="BB30" s="77">
        <f t="shared" si="32"/>
        <v>694899488.76562679</v>
      </c>
      <c r="BC30" s="77"/>
      <c r="BD30" s="77"/>
      <c r="BE30" s="77">
        <v>79195468.979466796</v>
      </c>
      <c r="BF30" s="77"/>
      <c r="BG30" s="77">
        <v>60861110.280000001</v>
      </c>
      <c r="BH30" s="77"/>
      <c r="BI30" s="77"/>
      <c r="BJ30" s="77"/>
      <c r="BK30" s="77">
        <f t="shared" si="33"/>
        <v>140056579.2594668</v>
      </c>
      <c r="BL30" s="77"/>
      <c r="BM30" s="77"/>
      <c r="BN30" s="77">
        <v>15839093.79589336</v>
      </c>
      <c r="BO30" s="77"/>
      <c r="BP30" s="77">
        <v>102189792.44999999</v>
      </c>
      <c r="BQ30" s="77"/>
      <c r="BR30" s="77"/>
      <c r="BS30" s="77"/>
      <c r="BT30" s="77">
        <f t="shared" si="34"/>
        <v>118028886.24589334</v>
      </c>
      <c r="BU30" s="77"/>
      <c r="BV30" s="78"/>
      <c r="BW30" s="78" t="s">
        <v>243</v>
      </c>
    </row>
    <row r="31" spans="2:75" ht="67.5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28">
        <v>2301</v>
      </c>
      <c r="N31" s="68" t="s">
        <v>58</v>
      </c>
      <c r="O31" s="103">
        <v>624</v>
      </c>
      <c r="P31" s="69" t="s">
        <v>114</v>
      </c>
      <c r="Q31" s="70">
        <v>2301062</v>
      </c>
      <c r="R31" s="69" t="s">
        <v>115</v>
      </c>
      <c r="S31" s="70">
        <v>230106200</v>
      </c>
      <c r="T31" s="69" t="s">
        <v>116</v>
      </c>
      <c r="U31" s="28" t="s">
        <v>123</v>
      </c>
      <c r="V31" s="125">
        <v>9</v>
      </c>
      <c r="W31" s="28"/>
      <c r="X31" s="79">
        <v>0</v>
      </c>
      <c r="Y31" s="79">
        <v>100</v>
      </c>
      <c r="Z31" s="73">
        <v>0</v>
      </c>
      <c r="AA31" s="73">
        <v>30</v>
      </c>
      <c r="AB31" s="75" t="s">
        <v>285</v>
      </c>
      <c r="AC31" s="75" t="s">
        <v>286</v>
      </c>
      <c r="AD31" s="59">
        <f>AM31+BB31+BK31+BT31</f>
        <v>158390937.95893359</v>
      </c>
      <c r="AE31" s="59">
        <f t="shared" si="27"/>
        <v>158390937.95893359</v>
      </c>
      <c r="AF31" s="59">
        <f t="shared" si="27"/>
        <v>0</v>
      </c>
      <c r="AG31" s="59">
        <f t="shared" si="27"/>
        <v>0</v>
      </c>
      <c r="AH31" s="76">
        <f t="shared" si="28"/>
        <v>0</v>
      </c>
      <c r="AI31" s="77">
        <f t="shared" si="28"/>
        <v>0</v>
      </c>
      <c r="AJ31" s="77">
        <f t="shared" si="29"/>
        <v>0</v>
      </c>
      <c r="AK31" s="77">
        <f t="shared" si="30"/>
        <v>0</v>
      </c>
      <c r="AL31" s="77"/>
      <c r="AM31" s="77">
        <v>7919546.89794668</v>
      </c>
      <c r="AN31" s="77"/>
      <c r="AO31" s="77">
        <v>0</v>
      </c>
      <c r="AP31" s="77"/>
      <c r="AQ31" s="77"/>
      <c r="AR31" s="77"/>
      <c r="AS31" s="77">
        <f t="shared" si="31"/>
        <v>7919546.89794668</v>
      </c>
      <c r="AT31" s="77"/>
      <c r="AU31" s="77"/>
      <c r="AV31" s="77">
        <v>55436828.285626754</v>
      </c>
      <c r="AW31" s="77"/>
      <c r="AX31" s="77">
        <v>0</v>
      </c>
      <c r="AY31" s="77"/>
      <c r="AZ31" s="77"/>
      <c r="BA31" s="77"/>
      <c r="BB31" s="77">
        <f t="shared" si="32"/>
        <v>55436828.285626754</v>
      </c>
      <c r="BC31" s="77"/>
      <c r="BD31" s="77"/>
      <c r="BE31" s="77">
        <v>63356375.18357344</v>
      </c>
      <c r="BF31" s="77"/>
      <c r="BG31" s="77">
        <v>0</v>
      </c>
      <c r="BH31" s="77"/>
      <c r="BI31" s="77"/>
      <c r="BJ31" s="77"/>
      <c r="BK31" s="77">
        <f t="shared" si="33"/>
        <v>63356375.18357344</v>
      </c>
      <c r="BL31" s="77"/>
      <c r="BM31" s="77"/>
      <c r="BN31" s="77">
        <v>31678187.59178672</v>
      </c>
      <c r="BO31" s="77"/>
      <c r="BP31" s="77">
        <v>0</v>
      </c>
      <c r="BQ31" s="77"/>
      <c r="BR31" s="77"/>
      <c r="BS31" s="77"/>
      <c r="BT31" s="77">
        <f t="shared" si="34"/>
        <v>31678187.59178672</v>
      </c>
      <c r="BU31" s="77"/>
      <c r="BV31" s="78"/>
      <c r="BW31" s="78" t="s">
        <v>243</v>
      </c>
    </row>
    <row r="32" spans="2:75" ht="78.75" x14ac:dyDescent="0.15"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28">
        <v>2302</v>
      </c>
      <c r="N32" s="68" t="s">
        <v>85</v>
      </c>
      <c r="O32" s="103">
        <v>625</v>
      </c>
      <c r="P32" s="69" t="s">
        <v>117</v>
      </c>
      <c r="Q32" s="70">
        <v>2302021</v>
      </c>
      <c r="R32" s="69" t="s">
        <v>118</v>
      </c>
      <c r="S32" s="70">
        <v>230202100</v>
      </c>
      <c r="T32" s="69" t="s">
        <v>119</v>
      </c>
      <c r="U32" s="28" t="s">
        <v>123</v>
      </c>
      <c r="V32" s="125">
        <v>9</v>
      </c>
      <c r="W32" s="28"/>
      <c r="X32" s="79">
        <v>3</v>
      </c>
      <c r="Y32" s="79" t="s">
        <v>120</v>
      </c>
      <c r="Z32" s="75" t="s">
        <v>214</v>
      </c>
      <c r="AA32" s="75" t="s">
        <v>214</v>
      </c>
      <c r="AB32" s="75" t="s">
        <v>161</v>
      </c>
      <c r="AC32" s="75" t="s">
        <v>194</v>
      </c>
      <c r="AD32" s="59">
        <f>SUM(AE32+AF32+AG32+AH32+AI32+AJ32)</f>
        <v>960904501.16893363</v>
      </c>
      <c r="AE32" s="59">
        <f t="shared" si="27"/>
        <v>158390937.95893359</v>
      </c>
      <c r="AF32" s="59">
        <f t="shared" si="27"/>
        <v>0</v>
      </c>
      <c r="AG32" s="59">
        <f t="shared" si="27"/>
        <v>802513563.21000004</v>
      </c>
      <c r="AH32" s="76">
        <f t="shared" si="28"/>
        <v>0</v>
      </c>
      <c r="AI32" s="77">
        <f t="shared" si="28"/>
        <v>0</v>
      </c>
      <c r="AJ32" s="77">
        <f t="shared" si="29"/>
        <v>0</v>
      </c>
      <c r="AK32" s="77">
        <f t="shared" si="30"/>
        <v>0</v>
      </c>
      <c r="AL32" s="77"/>
      <c r="AM32" s="77">
        <v>7919546.89794668</v>
      </c>
      <c r="AN32" s="77"/>
      <c r="AO32" s="77">
        <v>0</v>
      </c>
      <c r="AP32" s="77"/>
      <c r="AQ32" s="77"/>
      <c r="AR32" s="77"/>
      <c r="AS32" s="77">
        <f t="shared" si="31"/>
        <v>7919546.89794668</v>
      </c>
      <c r="AT32" s="77"/>
      <c r="AU32" s="77"/>
      <c r="AV32" s="77">
        <v>55436828.285626754</v>
      </c>
      <c r="AW32" s="77"/>
      <c r="AX32" s="77">
        <v>639462660.48000002</v>
      </c>
      <c r="AY32" s="77"/>
      <c r="AZ32" s="77"/>
      <c r="BA32" s="77"/>
      <c r="BB32" s="77">
        <f t="shared" si="32"/>
        <v>694899488.76562679</v>
      </c>
      <c r="BC32" s="77"/>
      <c r="BD32" s="77"/>
      <c r="BE32" s="77">
        <v>79195468.979466796</v>
      </c>
      <c r="BF32" s="77"/>
      <c r="BG32" s="77">
        <v>60861110.280000001</v>
      </c>
      <c r="BH32" s="77"/>
      <c r="BI32" s="77"/>
      <c r="BJ32" s="77"/>
      <c r="BK32" s="77">
        <f t="shared" si="33"/>
        <v>140056579.2594668</v>
      </c>
      <c r="BL32" s="77"/>
      <c r="BM32" s="77"/>
      <c r="BN32" s="77">
        <v>15839093.79589336</v>
      </c>
      <c r="BO32" s="77"/>
      <c r="BP32" s="77">
        <v>102189792.44999999</v>
      </c>
      <c r="BQ32" s="77"/>
      <c r="BR32" s="77"/>
      <c r="BS32" s="77"/>
      <c r="BT32" s="77">
        <f t="shared" si="34"/>
        <v>118028886.24589334</v>
      </c>
      <c r="BU32" s="77"/>
      <c r="BV32" s="78"/>
      <c r="BW32" s="78" t="s">
        <v>243</v>
      </c>
    </row>
    <row r="33" spans="2:75" ht="78.75" x14ac:dyDescent="0.15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28">
        <v>2302</v>
      </c>
      <c r="N33" s="68" t="s">
        <v>85</v>
      </c>
      <c r="O33" s="103">
        <v>626</v>
      </c>
      <c r="P33" s="69" t="s">
        <v>287</v>
      </c>
      <c r="Q33" s="70">
        <v>2302022</v>
      </c>
      <c r="R33" s="69" t="s">
        <v>121</v>
      </c>
      <c r="S33" s="70">
        <v>230202200</v>
      </c>
      <c r="T33" s="69" t="s">
        <v>122</v>
      </c>
      <c r="U33" s="28" t="s">
        <v>123</v>
      </c>
      <c r="V33" s="125">
        <v>9</v>
      </c>
      <c r="W33" s="28"/>
      <c r="X33" s="79">
        <v>0</v>
      </c>
      <c r="Y33" s="79">
        <v>6</v>
      </c>
      <c r="Z33" s="73">
        <v>1</v>
      </c>
      <c r="AA33" s="75" t="s">
        <v>288</v>
      </c>
      <c r="AB33" s="75" t="s">
        <v>289</v>
      </c>
      <c r="AC33" s="75" t="s">
        <v>290</v>
      </c>
      <c r="AD33" s="59">
        <f>AM33+BB33+BK33+BT33</f>
        <v>1513512710.5650144</v>
      </c>
      <c r="AE33" s="59">
        <f t="shared" si="27"/>
        <v>443494626.28501415</v>
      </c>
      <c r="AF33" s="59">
        <f t="shared" si="27"/>
        <v>0</v>
      </c>
      <c r="AG33" s="59">
        <f t="shared" si="27"/>
        <v>1070018084.2800001</v>
      </c>
      <c r="AH33" s="76">
        <f t="shared" si="28"/>
        <v>0</v>
      </c>
      <c r="AI33" s="77">
        <f t="shared" si="28"/>
        <v>0</v>
      </c>
      <c r="AJ33" s="77">
        <f t="shared" si="29"/>
        <v>0</v>
      </c>
      <c r="AK33" s="77">
        <f t="shared" si="30"/>
        <v>0</v>
      </c>
      <c r="AL33" s="77"/>
      <c r="AM33" s="77">
        <v>22174731.314250708</v>
      </c>
      <c r="AN33" s="77"/>
      <c r="AO33" s="77">
        <v>0</v>
      </c>
      <c r="AP33" s="77"/>
      <c r="AQ33" s="77"/>
      <c r="AR33" s="77"/>
      <c r="AS33" s="77">
        <f t="shared" si="31"/>
        <v>22174731.314250708</v>
      </c>
      <c r="AT33" s="77"/>
      <c r="AU33" s="77"/>
      <c r="AV33" s="77">
        <v>155223119.19975492</v>
      </c>
      <c r="AW33" s="77"/>
      <c r="AX33" s="77">
        <v>852616880.6400001</v>
      </c>
      <c r="AY33" s="77"/>
      <c r="AZ33" s="77"/>
      <c r="BA33" s="77"/>
      <c r="BB33" s="77">
        <f t="shared" si="32"/>
        <v>1007839999.8397551</v>
      </c>
      <c r="BC33" s="77"/>
      <c r="BD33" s="77"/>
      <c r="BE33" s="77">
        <v>177397850.51400566</v>
      </c>
      <c r="BF33" s="77"/>
      <c r="BG33" s="77">
        <v>81148147.040000007</v>
      </c>
      <c r="BH33" s="77"/>
      <c r="BI33" s="77"/>
      <c r="BJ33" s="77"/>
      <c r="BK33" s="77">
        <f t="shared" si="33"/>
        <v>258545997.55400568</v>
      </c>
      <c r="BL33" s="77"/>
      <c r="BM33" s="77"/>
      <c r="BN33" s="77">
        <v>88698925.257002831</v>
      </c>
      <c r="BO33" s="77"/>
      <c r="BP33" s="77">
        <v>136253056.60000002</v>
      </c>
      <c r="BQ33" s="77"/>
      <c r="BR33" s="77"/>
      <c r="BS33" s="77"/>
      <c r="BT33" s="77">
        <f t="shared" si="34"/>
        <v>224951981.85700285</v>
      </c>
      <c r="BU33" s="77"/>
      <c r="BV33" s="78"/>
      <c r="BW33" s="78" t="s">
        <v>243</v>
      </c>
    </row>
    <row r="34" spans="2:75" ht="18.75" customHeight="1" x14ac:dyDescent="0.15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5"/>
      <c r="N34" s="106"/>
      <c r="O34" s="107"/>
      <c r="P34" s="108"/>
      <c r="Q34" s="109"/>
      <c r="R34" s="108"/>
      <c r="S34" s="109"/>
      <c r="T34" s="108"/>
      <c r="U34" s="105"/>
      <c r="V34" s="105"/>
      <c r="W34" s="105"/>
      <c r="X34" s="110"/>
      <c r="Y34" s="110"/>
      <c r="Z34" s="105"/>
      <c r="AA34" s="104"/>
      <c r="AB34" s="104"/>
      <c r="AC34" s="104"/>
      <c r="AD34" s="101">
        <f t="shared" ref="AD34:BU34" si="35">SUM(AD28:AD33)</f>
        <v>4258954590.2893362</v>
      </c>
      <c r="AE34" s="101">
        <f t="shared" si="35"/>
        <v>1583909379.5893359</v>
      </c>
      <c r="AF34" s="101">
        <f t="shared" si="35"/>
        <v>0</v>
      </c>
      <c r="AG34" s="101">
        <f t="shared" si="35"/>
        <v>2675045210.7000003</v>
      </c>
      <c r="AH34" s="97">
        <f t="shared" si="35"/>
        <v>0</v>
      </c>
      <c r="AI34" s="97">
        <f t="shared" si="35"/>
        <v>0</v>
      </c>
      <c r="AJ34" s="97">
        <f t="shared" si="35"/>
        <v>0</v>
      </c>
      <c r="AK34" s="98">
        <f t="shared" si="35"/>
        <v>0</v>
      </c>
      <c r="AL34" s="98">
        <f t="shared" si="35"/>
        <v>0</v>
      </c>
      <c r="AM34" s="97">
        <f>SUM(AM28:AM33)</f>
        <v>69692012.701930791</v>
      </c>
      <c r="AN34" s="97">
        <f t="shared" si="35"/>
        <v>0</v>
      </c>
      <c r="AO34" s="97">
        <f t="shared" si="35"/>
        <v>0</v>
      </c>
      <c r="AP34" s="97">
        <f t="shared" si="35"/>
        <v>0</v>
      </c>
      <c r="AQ34" s="97">
        <f t="shared" si="35"/>
        <v>0</v>
      </c>
      <c r="AR34" s="97">
        <f t="shared" si="35"/>
        <v>0</v>
      </c>
      <c r="AS34" s="97">
        <f t="shared" si="35"/>
        <v>69692012.701930791</v>
      </c>
      <c r="AT34" s="98">
        <f t="shared" si="35"/>
        <v>0</v>
      </c>
      <c r="AU34" s="98">
        <f t="shared" si="35"/>
        <v>0</v>
      </c>
      <c r="AV34" s="111">
        <f t="shared" si="35"/>
        <v>551200464.09708893</v>
      </c>
      <c r="AW34" s="111">
        <f t="shared" si="35"/>
        <v>0</v>
      </c>
      <c r="AX34" s="111">
        <f t="shared" si="35"/>
        <v>2131542201.6000001</v>
      </c>
      <c r="AY34" s="111">
        <f t="shared" si="35"/>
        <v>0</v>
      </c>
      <c r="AZ34" s="111">
        <f t="shared" si="35"/>
        <v>0</v>
      </c>
      <c r="BA34" s="111">
        <f t="shared" si="35"/>
        <v>0</v>
      </c>
      <c r="BB34" s="111">
        <f t="shared" si="35"/>
        <v>2682742665.6970892</v>
      </c>
      <c r="BC34" s="98">
        <f t="shared" si="35"/>
        <v>0</v>
      </c>
      <c r="BD34" s="98">
        <f t="shared" si="35"/>
        <v>0</v>
      </c>
      <c r="BE34" s="111">
        <f>SUM(BE28:BE33)</f>
        <v>652570664.39080644</v>
      </c>
      <c r="BF34" s="111">
        <f t="shared" si="35"/>
        <v>0</v>
      </c>
      <c r="BG34" s="111">
        <f t="shared" si="35"/>
        <v>202870367.60000002</v>
      </c>
      <c r="BH34" s="111">
        <f t="shared" si="35"/>
        <v>0</v>
      </c>
      <c r="BI34" s="111">
        <f t="shared" si="35"/>
        <v>0</v>
      </c>
      <c r="BJ34" s="111">
        <f t="shared" si="35"/>
        <v>0</v>
      </c>
      <c r="BK34" s="111">
        <f t="shared" si="35"/>
        <v>855441031.99080658</v>
      </c>
      <c r="BL34" s="98">
        <f t="shared" si="35"/>
        <v>0</v>
      </c>
      <c r="BM34" s="98">
        <f t="shared" si="35"/>
        <v>0</v>
      </c>
      <c r="BN34" s="97">
        <f>SUM(BN28:BN33)</f>
        <v>310446238.39950991</v>
      </c>
      <c r="BO34" s="97">
        <f t="shared" si="35"/>
        <v>0</v>
      </c>
      <c r="BP34" s="97">
        <f t="shared" si="35"/>
        <v>340632641.5</v>
      </c>
      <c r="BQ34" s="97">
        <f t="shared" si="35"/>
        <v>0</v>
      </c>
      <c r="BR34" s="97">
        <f t="shared" si="35"/>
        <v>0</v>
      </c>
      <c r="BS34" s="97">
        <f t="shared" si="35"/>
        <v>0</v>
      </c>
      <c r="BT34" s="97">
        <f t="shared" si="35"/>
        <v>651078879.89950991</v>
      </c>
      <c r="BU34" s="98">
        <f t="shared" si="35"/>
        <v>0</v>
      </c>
      <c r="BV34" s="78"/>
      <c r="BW34" s="78"/>
    </row>
    <row r="35" spans="2:75" ht="18.75" customHeight="1" x14ac:dyDescent="0.15">
      <c r="B35" s="104"/>
      <c r="C35" s="104"/>
      <c r="D35" s="104"/>
      <c r="E35" s="105"/>
      <c r="F35" s="112"/>
      <c r="G35" s="112"/>
      <c r="H35" s="105"/>
      <c r="I35" s="105"/>
      <c r="J35" s="105"/>
      <c r="K35" s="105"/>
      <c r="L35" s="105"/>
      <c r="M35" s="105"/>
      <c r="N35" s="112"/>
      <c r="O35" s="109"/>
      <c r="P35" s="112"/>
      <c r="Q35" s="105"/>
      <c r="R35" s="105"/>
      <c r="S35" s="105"/>
      <c r="T35" s="105"/>
      <c r="U35" s="104"/>
      <c r="V35" s="105"/>
      <c r="W35" s="105"/>
      <c r="X35" s="110"/>
      <c r="Y35" s="110"/>
      <c r="Z35" s="105"/>
      <c r="AA35" s="155" t="s">
        <v>237</v>
      </c>
      <c r="AB35" s="155"/>
      <c r="AC35" s="155"/>
      <c r="AD35" s="121">
        <f t="shared" ref="AD35:BU35" si="36">AD34+AD27+AD21+AD17</f>
        <v>33166273306.004993</v>
      </c>
      <c r="AE35" s="113">
        <f t="shared" si="36"/>
        <v>6415821199.0049934</v>
      </c>
      <c r="AF35" s="114">
        <f t="shared" si="36"/>
        <v>0</v>
      </c>
      <c r="AG35" s="113">
        <f t="shared" si="36"/>
        <v>26750452107</v>
      </c>
      <c r="AH35" s="114">
        <f t="shared" si="36"/>
        <v>0</v>
      </c>
      <c r="AI35" s="114">
        <f t="shared" si="36"/>
        <v>0</v>
      </c>
      <c r="AJ35" s="114">
        <f t="shared" si="36"/>
        <v>0</v>
      </c>
      <c r="AK35" s="115">
        <f t="shared" si="36"/>
        <v>0</v>
      </c>
      <c r="AL35" s="115">
        <f t="shared" si="36"/>
        <v>0</v>
      </c>
      <c r="AM35" s="116">
        <f t="shared" si="36"/>
        <v>536037901.79083335</v>
      </c>
      <c r="AN35" s="116">
        <f t="shared" si="36"/>
        <v>0</v>
      </c>
      <c r="AO35" s="116">
        <f t="shared" si="36"/>
        <v>0</v>
      </c>
      <c r="AP35" s="116">
        <f t="shared" si="36"/>
        <v>0</v>
      </c>
      <c r="AQ35" s="116">
        <f t="shared" si="36"/>
        <v>0</v>
      </c>
      <c r="AR35" s="116">
        <f t="shared" si="36"/>
        <v>0</v>
      </c>
      <c r="AS35" s="116">
        <f t="shared" si="36"/>
        <v>536037901.79083335</v>
      </c>
      <c r="AT35" s="117">
        <f t="shared" si="36"/>
        <v>0</v>
      </c>
      <c r="AU35" s="117">
        <f t="shared" si="36"/>
        <v>0</v>
      </c>
      <c r="AV35" s="116">
        <f t="shared" si="36"/>
        <v>2165056095.5347471</v>
      </c>
      <c r="AW35" s="116">
        <f t="shared" si="36"/>
        <v>0</v>
      </c>
      <c r="AX35" s="116">
        <f t="shared" si="36"/>
        <v>21315422015.999996</v>
      </c>
      <c r="AY35" s="116">
        <f t="shared" si="36"/>
        <v>0</v>
      </c>
      <c r="AZ35" s="116">
        <f t="shared" si="36"/>
        <v>0</v>
      </c>
      <c r="BA35" s="116">
        <f t="shared" si="36"/>
        <v>0</v>
      </c>
      <c r="BB35" s="116">
        <f t="shared" si="36"/>
        <v>23480478111.534744</v>
      </c>
      <c r="BC35" s="117">
        <f t="shared" si="36"/>
        <v>0</v>
      </c>
      <c r="BD35" s="117">
        <f t="shared" si="36"/>
        <v>0</v>
      </c>
      <c r="BE35" s="116">
        <f t="shared" si="36"/>
        <v>2323633396.2770863</v>
      </c>
      <c r="BF35" s="116">
        <f t="shared" si="36"/>
        <v>0</v>
      </c>
      <c r="BG35" s="116">
        <f t="shared" si="36"/>
        <v>2028703676</v>
      </c>
      <c r="BH35" s="116">
        <f t="shared" si="36"/>
        <v>0</v>
      </c>
      <c r="BI35" s="116">
        <f t="shared" si="36"/>
        <v>0</v>
      </c>
      <c r="BJ35" s="116">
        <f t="shared" si="36"/>
        <v>0</v>
      </c>
      <c r="BK35" s="116">
        <f t="shared" si="36"/>
        <v>4352337072.2770863</v>
      </c>
      <c r="BL35" s="117">
        <f t="shared" si="36"/>
        <v>0</v>
      </c>
      <c r="BM35" s="117">
        <f t="shared" si="36"/>
        <v>0</v>
      </c>
      <c r="BN35" s="116">
        <f t="shared" si="36"/>
        <v>1391093805.4023263</v>
      </c>
      <c r="BO35" s="116">
        <f t="shared" si="36"/>
        <v>0</v>
      </c>
      <c r="BP35" s="116">
        <f t="shared" si="36"/>
        <v>3406326415</v>
      </c>
      <c r="BQ35" s="116">
        <f t="shared" si="36"/>
        <v>0</v>
      </c>
      <c r="BR35" s="116">
        <f t="shared" si="36"/>
        <v>0</v>
      </c>
      <c r="BS35" s="116">
        <f t="shared" si="36"/>
        <v>0</v>
      </c>
      <c r="BT35" s="116">
        <f t="shared" si="36"/>
        <v>4797420220.4023266</v>
      </c>
      <c r="BU35" s="117">
        <f t="shared" si="36"/>
        <v>0</v>
      </c>
      <c r="BV35" s="118"/>
      <c r="BW35" s="119"/>
    </row>
    <row r="36" spans="2:75" x14ac:dyDescent="0.15">
      <c r="B36" s="120" t="s">
        <v>130</v>
      </c>
      <c r="C36" s="120"/>
      <c r="D36" s="120"/>
    </row>
    <row r="37" spans="2:75" x14ac:dyDescent="0.15">
      <c r="B37" s="10" t="s">
        <v>125</v>
      </c>
      <c r="C37" s="65">
        <v>4</v>
      </c>
      <c r="D37" s="38"/>
    </row>
    <row r="38" spans="2:75" x14ac:dyDescent="0.15">
      <c r="B38" s="10" t="s">
        <v>126</v>
      </c>
      <c r="C38" s="65">
        <v>4</v>
      </c>
      <c r="D38" s="38"/>
    </row>
    <row r="39" spans="2:75" x14ac:dyDescent="0.15">
      <c r="B39" s="10" t="s">
        <v>127</v>
      </c>
      <c r="C39" s="65">
        <v>18</v>
      </c>
      <c r="D39" s="38"/>
    </row>
    <row r="40" spans="2:75" x14ac:dyDescent="0.15">
      <c r="D40" s="38"/>
    </row>
  </sheetData>
  <mergeCells count="67">
    <mergeCell ref="K22:K26"/>
    <mergeCell ref="L28:L33"/>
    <mergeCell ref="AA35:AC35"/>
    <mergeCell ref="G28:G33"/>
    <mergeCell ref="H28:H33"/>
    <mergeCell ref="I28:I33"/>
    <mergeCell ref="J28:J33"/>
    <mergeCell ref="K28:K33"/>
    <mergeCell ref="H18:H20"/>
    <mergeCell ref="I18:I20"/>
    <mergeCell ref="J18:J20"/>
    <mergeCell ref="G22:G26"/>
    <mergeCell ref="H22:H26"/>
    <mergeCell ref="I22:I26"/>
    <mergeCell ref="J22:J26"/>
    <mergeCell ref="M11:AC11"/>
    <mergeCell ref="AD11:AJ11"/>
    <mergeCell ref="AK11:AL11"/>
    <mergeCell ref="B2:B4"/>
    <mergeCell ref="C2:R3"/>
    <mergeCell ref="C4:R4"/>
    <mergeCell ref="B6:L6"/>
    <mergeCell ref="B7:L7"/>
    <mergeCell ref="B8:L8"/>
    <mergeCell ref="B9:L9"/>
    <mergeCell ref="D11:L11"/>
    <mergeCell ref="F22:F26"/>
    <mergeCell ref="D13:D16"/>
    <mergeCell ref="G13:G16"/>
    <mergeCell ref="B13:B16"/>
    <mergeCell ref="B11:B12"/>
    <mergeCell ref="C11:C12"/>
    <mergeCell ref="E13:E16"/>
    <mergeCell ref="F13:F16"/>
    <mergeCell ref="C13:C16"/>
    <mergeCell ref="F18:F20"/>
    <mergeCell ref="G18:G20"/>
    <mergeCell ref="E18:E20"/>
    <mergeCell ref="B22:B26"/>
    <mergeCell ref="C22:C26"/>
    <mergeCell ref="D22:D26"/>
    <mergeCell ref="E22:E26"/>
    <mergeCell ref="I13:I16"/>
    <mergeCell ref="J13:J16"/>
    <mergeCell ref="K13:K16"/>
    <mergeCell ref="L13:L16"/>
    <mergeCell ref="B28:B33"/>
    <mergeCell ref="C28:C33"/>
    <mergeCell ref="D28:D33"/>
    <mergeCell ref="E28:E33"/>
    <mergeCell ref="F28:F33"/>
    <mergeCell ref="H13:H16"/>
    <mergeCell ref="K18:K20"/>
    <mergeCell ref="L18:L20"/>
    <mergeCell ref="L22:L26"/>
    <mergeCell ref="B18:B20"/>
    <mergeCell ref="C18:C20"/>
    <mergeCell ref="D18:D20"/>
    <mergeCell ref="BN11:BT11"/>
    <mergeCell ref="BU11:BV11"/>
    <mergeCell ref="BW11:BW12"/>
    <mergeCell ref="AM11:AS11"/>
    <mergeCell ref="AT11:AU11"/>
    <mergeCell ref="AV11:BB11"/>
    <mergeCell ref="BC11:BD11"/>
    <mergeCell ref="BE11:BK11"/>
    <mergeCell ref="BL11:BM1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4.1 Infraestructura Competitiva</vt:lpstr>
      <vt:lpstr>4.2 Tecnologías inf y las 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2020-03-10T15:23:18Z</dcterms:created>
  <dcterms:modified xsi:type="dcterms:W3CDTF">2020-10-09T21:16:45Z</dcterms:modified>
</cp:coreProperties>
</file>